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3390" windowHeight="6510" tabRatio="599" activeTab="2"/>
  </bookViews>
  <sheets>
    <sheet name="T1 " sheetId="1" r:id="rId1"/>
    <sheet name="T2" sheetId="2" r:id="rId2"/>
    <sheet name="T3" sheetId="3" r:id="rId3"/>
  </sheets>
  <definedNames>
    <definedName name="_xlnm.Print_Area" localSheetId="0">'T1 '!$B$1:$V$29</definedName>
    <definedName name="_xlnm.Print_Area" localSheetId="1">'T2'!$A$1:$U$36</definedName>
  </definedNames>
  <calcPr fullCalcOnLoad="1"/>
</workbook>
</file>

<file path=xl/sharedStrings.xml><?xml version="1.0" encoding="utf-8"?>
<sst xmlns="http://schemas.openxmlformats.org/spreadsheetml/2006/main" count="201" uniqueCount="109">
  <si>
    <t xml:space="preserve">                              Type</t>
  </si>
  <si>
    <t xml:space="preserve">               EXPERTS</t>
  </si>
  <si>
    <t>MISSION</t>
  </si>
  <si>
    <t>VOLUNTEERS</t>
  </si>
  <si>
    <t xml:space="preserve">        FELLOWSHIP</t>
  </si>
  <si>
    <t>EQUIPMENT</t>
  </si>
  <si>
    <t>GRANT</t>
  </si>
  <si>
    <t>OTHERS</t>
  </si>
  <si>
    <t>TOTAL</t>
  </si>
  <si>
    <t>%</t>
  </si>
  <si>
    <t>Donor</t>
  </si>
  <si>
    <t>NEW</t>
  </si>
  <si>
    <t>2/</t>
  </si>
  <si>
    <t>M/M</t>
  </si>
  <si>
    <t>VALUE</t>
  </si>
  <si>
    <t xml:space="preserve">      1/</t>
  </si>
  <si>
    <t>- Japan</t>
  </si>
  <si>
    <t>- Non - Governmental Organizations</t>
  </si>
  <si>
    <t>- Germany</t>
  </si>
  <si>
    <t xml:space="preserve">- U.S.A.             </t>
  </si>
  <si>
    <t>- Denmark</t>
  </si>
  <si>
    <t>- France</t>
  </si>
  <si>
    <t>- Australia</t>
  </si>
  <si>
    <t>- Volunteers</t>
  </si>
  <si>
    <t>- European Union</t>
  </si>
  <si>
    <t>- Canada</t>
  </si>
  <si>
    <t>- Sweden</t>
  </si>
  <si>
    <t>- Asian Countries</t>
  </si>
  <si>
    <t>- SEAMEO</t>
  </si>
  <si>
    <t>- Egypt</t>
  </si>
  <si>
    <t>% of Total Distribution</t>
  </si>
  <si>
    <t>1/ Per Dium, Training Program, Seminar Support, Evaluation, Supplies and Material and Operation Cost.</t>
  </si>
  <si>
    <t>AGENCIES</t>
  </si>
  <si>
    <t xml:space="preserve">              EXPERTS</t>
  </si>
  <si>
    <t xml:space="preserve">         1/</t>
  </si>
  <si>
    <t>Independent Public Agencies</t>
  </si>
  <si>
    <t>Office of the Prime Minister</t>
  </si>
  <si>
    <t xml:space="preserve">Ministry of Defence </t>
  </si>
  <si>
    <t>Ministry of Finance</t>
  </si>
  <si>
    <t xml:space="preserve">Ministry of Foreign Affairs </t>
  </si>
  <si>
    <t>Ministry of Agriculture and Cooperatives</t>
  </si>
  <si>
    <t>Ministry of Commerce</t>
  </si>
  <si>
    <t>Ministry of Interior</t>
  </si>
  <si>
    <t>Ministry of Justice</t>
  </si>
  <si>
    <t>Ministry of Education</t>
  </si>
  <si>
    <t>Ministry of Public Health</t>
  </si>
  <si>
    <t>Ministry of Industry</t>
  </si>
  <si>
    <t>Thai Non-Governmental Organizations</t>
  </si>
  <si>
    <t>Non-Governmental Organizations</t>
  </si>
  <si>
    <t>Unclassified                                                            3/</t>
  </si>
  <si>
    <t xml:space="preserve">                            SOURCES</t>
  </si>
  <si>
    <t>Japan</t>
  </si>
  <si>
    <t>Australia</t>
  </si>
  <si>
    <t>Germany</t>
  </si>
  <si>
    <t xml:space="preserve">United </t>
  </si>
  <si>
    <t>Volunteers</t>
  </si>
  <si>
    <t>Sweden</t>
  </si>
  <si>
    <t>U.S.A.</t>
  </si>
  <si>
    <t>Canada</t>
  </si>
  <si>
    <t>France</t>
  </si>
  <si>
    <t>Nations    1/</t>
  </si>
  <si>
    <t>Union</t>
  </si>
  <si>
    <t>Unclassified</t>
  </si>
  <si>
    <t>- 2 -</t>
  </si>
  <si>
    <t>Denmark</t>
  </si>
  <si>
    <t>SEAMEO</t>
  </si>
  <si>
    <t>Asian</t>
  </si>
  <si>
    <t>Egypt</t>
  </si>
  <si>
    <t>Total</t>
  </si>
  <si>
    <t>Countries</t>
  </si>
  <si>
    <t>%DISTRIBUTION</t>
  </si>
  <si>
    <t>EXPERTS</t>
  </si>
  <si>
    <t>FELLOWSHIP</t>
  </si>
  <si>
    <t>1/ Approximate Value (UNDP,UNICEF,UNFPA)</t>
  </si>
  <si>
    <t>CPS</t>
  </si>
  <si>
    <t>- CPS</t>
  </si>
  <si>
    <t xml:space="preserve">European </t>
  </si>
  <si>
    <t>- United Nations                             3/</t>
  </si>
  <si>
    <t xml:space="preserve">Ministry of Labour </t>
  </si>
  <si>
    <t xml:space="preserve">Ministry of Transport </t>
  </si>
  <si>
    <t>Ministry of Science and Technology</t>
  </si>
  <si>
    <t>Ministry of Labour</t>
  </si>
  <si>
    <t xml:space="preserve">Ministry of Science and Technology </t>
  </si>
  <si>
    <t>Ministry of Natural Resource and Environment</t>
  </si>
  <si>
    <t>Ministry of Social Development and Human Security</t>
  </si>
  <si>
    <t>Ministry of Tourism and Sports</t>
  </si>
  <si>
    <t>Ministry of Energy</t>
  </si>
  <si>
    <t>Ministry of Culture</t>
  </si>
  <si>
    <t>Ministry of Information and Communication Technology</t>
  </si>
  <si>
    <t>*  These Data Collected from the Technical Cooperation Scheme through TICA only.</t>
  </si>
  <si>
    <t>*  These Data were Collected from the Technical Cooperation Scheme Through TICA Only.</t>
  </si>
  <si>
    <t>NGOs</t>
  </si>
  <si>
    <t>3/ Approximate Value ( UNDP,UNICEF,UNFPA)</t>
  </si>
  <si>
    <t>1000</t>
  </si>
  <si>
    <t>Table  1  : Total Assistance to Thailand by Sources  (1 October  2005 - 30 September 2006)*</t>
  </si>
  <si>
    <t>2/ Number of all Experts/Volunteers /Participants During 1 October 2005 - 30 September 2006</t>
  </si>
  <si>
    <t>Table  2  : Total  Assistance to Thailand by Agencies  (1 October  2005 - 30 September  2006)*</t>
  </si>
  <si>
    <t>Table  3  : Total Assistance to Thailand by Agencies and Sources (1 October 2005 - 30 September 2006)</t>
  </si>
  <si>
    <t>Table  3  : Total Assistance to Thailand by Agencies and Sources (1 October 2005 - 30 September 2006)*</t>
  </si>
  <si>
    <t>TOTAL ($1= 39.0 BAHT) B1,000</t>
  </si>
  <si>
    <t>TOTAL($ 1= 39.0 BAHT) B 1,000</t>
  </si>
  <si>
    <t>TOTAL($1 = 39.0 BAHT) B 1,000</t>
  </si>
  <si>
    <t>3/ Unclassified Data from NGOs 960,300 US$, from UN (UNDP,UNICEF,UNFPA)10,110,100 US$,from USA 3,035,200 US$)</t>
  </si>
  <si>
    <t>(Thousand US Dollars)</t>
  </si>
  <si>
    <t xml:space="preserve"> 10 August  2007</t>
  </si>
  <si>
    <t xml:space="preserve">           (Thousand US Dollars)</t>
  </si>
  <si>
    <t xml:space="preserve">        (Thousand US Dollars)</t>
  </si>
  <si>
    <t xml:space="preserve">                    Thailand International Development Cooperation Agency </t>
  </si>
  <si>
    <t>Baht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</si>
</sst>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t&quot;£&quot;#,##0_);\(t&quot;£&quot;#,##0\)"/>
    <numFmt numFmtId="196" formatCode="t&quot;£&quot;#,##0_);[Red]\(t&quot;£&quot;#,##0\)"/>
    <numFmt numFmtId="197" formatCode="t&quot;£&quot;#,##0.00_);\(t&quot;£&quot;#,##0.00\)"/>
    <numFmt numFmtId="198" formatCode="t&quot;£&quot;#,##0.00_);[Red]\(t&quot;£&quot;#,##0.00\)"/>
    <numFmt numFmtId="199" formatCode="&quot;฿&quot;#,##0;\-&quot;฿&quot;#,##0"/>
    <numFmt numFmtId="200" formatCode="&quot;฿&quot;#,##0;[Red]\-&quot;฿&quot;#,##0"/>
    <numFmt numFmtId="201" formatCode="&quot;฿&quot;#,##0.00;\-&quot;฿&quot;#,##0.00"/>
    <numFmt numFmtId="202" formatCode="&quot;฿&quot;#,##0.00;[Red]\-&quot;฿&quot;#,##0.00"/>
    <numFmt numFmtId="203" formatCode="_-&quot;฿&quot;* #,##0_-;\-&quot;฿&quot;* #,##0_-;_-&quot;฿&quot;* &quot;-&quot;_-;_-@_-"/>
    <numFmt numFmtId="204" formatCode="_-&quot;฿&quot;* #,##0.00_-;\-&quot;฿&quot;* #,##0.00_-;_-&quot;฿&quot;* &quot;-&quot;??_-;_-@_-"/>
    <numFmt numFmtId="205" formatCode="t&quot;฿&quot;#,##0_);\(t&quot;฿&quot;#,##0\)"/>
    <numFmt numFmtId="206" formatCode="t&quot;฿&quot;#,##0_);[Red]\(t&quot;฿&quot;#,##0\)"/>
    <numFmt numFmtId="207" formatCode="t&quot;฿&quot;#,##0.00_);\(t&quot;฿&quot;#,##0.00\)"/>
    <numFmt numFmtId="208" formatCode="t&quot;฿&quot;#,##0.00_);[Red]\(t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0.0"/>
    <numFmt numFmtId="212" formatCode="_(* #,##0.0_);_(* \(#,##0.0\);_(* &quot;-&quot;??_);_(@_)"/>
    <numFmt numFmtId="213" formatCode="_(* #,##0_);_(* \(#,##0\);_(* &quot;-&quot;??_);_(@_)"/>
    <numFmt numFmtId="214" formatCode="#,##0.0_);\(#,##0.0\)"/>
    <numFmt numFmtId="215" formatCode="0_)"/>
    <numFmt numFmtId="216" formatCode="0.00_)"/>
    <numFmt numFmtId="217" formatCode="0.0_)"/>
    <numFmt numFmtId="218" formatCode="_(* #,##0.0000_);_(* \(#,##0.0000\);_(* &quot;-&quot;??_);_(@_)"/>
    <numFmt numFmtId="219" formatCode="#,##0.0"/>
    <numFmt numFmtId="220" formatCode="_-* #,##0.0_-;\-* #,##0.0_-;_-* &quot;-&quot;?_-;_-@_-"/>
    <numFmt numFmtId="221" formatCode="#,##0.000_);\(#,##0.000\)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_(* #,##0.000_);_(* \(#,##0.000\);_(* &quot;-&quot;??_);_(@_)"/>
    <numFmt numFmtId="226" formatCode="_(* #,##0.0_);_(* \(#,##0.0\);_(* &quot;-&quot;?_);_(@_)"/>
    <numFmt numFmtId="227" formatCode="#,##0.0000_);\(#,##0.0000\)"/>
    <numFmt numFmtId="228" formatCode="#,##0.00000_);\(#,##0.00000\)"/>
  </numFmts>
  <fonts count="1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6"/>
      <name val="AngsanaUPC"/>
      <family val="1"/>
    </font>
    <font>
      <sz val="18"/>
      <name val="AngsanaUPC"/>
      <family val="1"/>
    </font>
    <font>
      <sz val="20"/>
      <name val="AngsanaUPC"/>
      <family val="1"/>
    </font>
    <font>
      <sz val="20"/>
      <color indexed="11"/>
      <name val="AngsanaUPC"/>
      <family val="1"/>
    </font>
    <font>
      <sz val="20"/>
      <color indexed="12"/>
      <name val="AngsanaUPC"/>
      <family val="1"/>
    </font>
    <font>
      <b/>
      <sz val="18"/>
      <name val="AngsanaUPC"/>
      <family val="1"/>
    </font>
    <font>
      <sz val="18"/>
      <color indexed="10"/>
      <name val="AngsanaUPC"/>
      <family val="1"/>
    </font>
    <font>
      <b/>
      <sz val="18"/>
      <color indexed="56"/>
      <name val="AngsanaUPC"/>
      <family val="1"/>
    </font>
    <font>
      <sz val="14"/>
      <color indexed="10"/>
      <name val="AngsanaUPC"/>
      <family val="1"/>
    </font>
    <font>
      <b/>
      <i/>
      <sz val="2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b/>
      <sz val="24"/>
      <name val="AngsanaUPC"/>
      <family val="1"/>
    </font>
    <font>
      <b/>
      <sz val="2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21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215" fontId="4" fillId="0" borderId="1" xfId="0" applyNumberFormat="1" applyFont="1" applyBorder="1" applyAlignment="1" applyProtection="1">
      <alignment/>
      <protection/>
    </xf>
    <xf numFmtId="214" fontId="4" fillId="0" borderId="1" xfId="0" applyNumberFormat="1" applyFont="1" applyBorder="1" applyAlignment="1" applyProtection="1">
      <alignment/>
      <protection/>
    </xf>
    <xf numFmtId="43" fontId="0" fillId="0" borderId="0" xfId="15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3" xfId="0" applyFont="1" applyBorder="1" applyAlignment="1" quotePrefix="1">
      <alignment/>
    </xf>
    <xf numFmtId="215" fontId="5" fillId="0" borderId="1" xfId="0" applyNumberFormat="1" applyFont="1" applyBorder="1" applyAlignment="1" applyProtection="1">
      <alignment/>
      <protection/>
    </xf>
    <xf numFmtId="215" fontId="5" fillId="0" borderId="0" xfId="0" applyNumberFormat="1" applyFont="1" applyAlignment="1" applyProtection="1">
      <alignment/>
      <protection/>
    </xf>
    <xf numFmtId="214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Border="1" applyAlignment="1" applyProtection="1">
      <alignment/>
      <protection/>
    </xf>
    <xf numFmtId="214" fontId="5" fillId="0" borderId="4" xfId="0" applyNumberFormat="1" applyFont="1" applyBorder="1" applyAlignment="1" applyProtection="1">
      <alignment/>
      <protection/>
    </xf>
    <xf numFmtId="215" fontId="5" fillId="0" borderId="2" xfId="0" applyNumberFormat="1" applyFont="1" applyBorder="1" applyAlignment="1" applyProtection="1">
      <alignment/>
      <protection/>
    </xf>
    <xf numFmtId="215" fontId="5" fillId="0" borderId="5" xfId="0" applyNumberFormat="1" applyFont="1" applyBorder="1" applyAlignment="1" applyProtection="1">
      <alignment/>
      <protection/>
    </xf>
    <xf numFmtId="215" fontId="5" fillId="0" borderId="6" xfId="0" applyNumberFormat="1" applyFont="1" applyBorder="1" applyAlignment="1" applyProtection="1">
      <alignment/>
      <protection/>
    </xf>
    <xf numFmtId="214" fontId="5" fillId="0" borderId="5" xfId="0" applyNumberFormat="1" applyFont="1" applyBorder="1" applyAlignment="1" applyProtection="1">
      <alignment/>
      <protection/>
    </xf>
    <xf numFmtId="214" fontId="5" fillId="0" borderId="6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215" fontId="5" fillId="0" borderId="0" xfId="0" applyNumberFormat="1" applyFont="1" applyBorder="1" applyAlignment="1" applyProtection="1">
      <alignment/>
      <protection/>
    </xf>
    <xf numFmtId="211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5" fillId="0" borderId="7" xfId="0" applyFont="1" applyBorder="1" applyAlignment="1" quotePrefix="1">
      <alignment horizontal="left"/>
    </xf>
    <xf numFmtId="0" fontId="5" fillId="0" borderId="7" xfId="0" applyFont="1" applyBorder="1" applyAlignment="1">
      <alignment/>
    </xf>
    <xf numFmtId="214" fontId="5" fillId="0" borderId="0" xfId="0" applyNumberFormat="1" applyFont="1" applyBorder="1" applyAlignment="1" applyProtection="1">
      <alignment/>
      <protection/>
    </xf>
    <xf numFmtId="211" fontId="5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43" fontId="4" fillId="0" borderId="1" xfId="15" applyFont="1" applyBorder="1" applyAlignment="1" applyProtection="1">
      <alignment/>
      <protection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3" xfId="0" applyFont="1" applyBorder="1" applyAlignment="1" quotePrefix="1">
      <alignment horizontal="left"/>
    </xf>
    <xf numFmtId="214" fontId="5" fillId="0" borderId="7" xfId="0" applyNumberFormat="1" applyFont="1" applyBorder="1" applyAlignment="1" applyProtection="1">
      <alignment/>
      <protection/>
    </xf>
    <xf numFmtId="0" fontId="5" fillId="0" borderId="2" xfId="0" applyFont="1" applyBorder="1" applyAlignment="1" quotePrefix="1">
      <alignment horizontal="right"/>
    </xf>
    <xf numFmtId="211" fontId="5" fillId="0" borderId="4" xfId="0" applyNumberFormat="1" applyFont="1" applyBorder="1" applyAlignment="1">
      <alignment/>
    </xf>
    <xf numFmtId="212" fontId="5" fillId="0" borderId="0" xfId="15" applyNumberFormat="1" applyFont="1" applyBorder="1" applyAlignment="1">
      <alignment/>
    </xf>
    <xf numFmtId="0" fontId="5" fillId="0" borderId="8" xfId="0" applyFont="1" applyBorder="1" applyAlignment="1">
      <alignment/>
    </xf>
    <xf numFmtId="212" fontId="0" fillId="0" borderId="0" xfId="0" applyNumberFormat="1" applyAlignment="1">
      <alignment/>
    </xf>
    <xf numFmtId="214" fontId="5" fillId="0" borderId="9" xfId="0" applyNumberFormat="1" applyFont="1" applyBorder="1" applyAlignment="1" applyProtection="1">
      <alignment/>
      <protection/>
    </xf>
    <xf numFmtId="212" fontId="5" fillId="0" borderId="1" xfId="15" applyNumberFormat="1" applyFont="1" applyBorder="1" applyAlignment="1">
      <alignment/>
    </xf>
    <xf numFmtId="215" fontId="5" fillId="0" borderId="8" xfId="0" applyNumberFormat="1" applyFont="1" applyBorder="1" applyAlignment="1" applyProtection="1">
      <alignment/>
      <protection/>
    </xf>
    <xf numFmtId="214" fontId="5" fillId="0" borderId="8" xfId="0" applyNumberFormat="1" applyFont="1" applyBorder="1" applyAlignment="1" applyProtection="1">
      <alignment/>
      <protection/>
    </xf>
    <xf numFmtId="211" fontId="5" fillId="0" borderId="8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215" fontId="5" fillId="0" borderId="4" xfId="0" applyNumberFormat="1" applyFont="1" applyBorder="1" applyAlignment="1" applyProtection="1">
      <alignment/>
      <protection/>
    </xf>
    <xf numFmtId="212" fontId="5" fillId="0" borderId="4" xfId="15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212" fontId="5" fillId="0" borderId="3" xfId="15" applyNumberFormat="1" applyFont="1" applyBorder="1" applyAlignment="1" applyProtection="1">
      <alignment horizontal="right"/>
      <protection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 applyAlignment="1" quotePrefix="1">
      <alignment horizontal="left"/>
    </xf>
    <xf numFmtId="0" fontId="6" fillId="0" borderId="2" xfId="0" applyFont="1" applyBorder="1" applyAlignment="1" quotePrefix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 quotePrefix="1">
      <alignment/>
    </xf>
    <xf numFmtId="0" fontId="6" fillId="0" borderId="11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/>
      <protection/>
    </xf>
    <xf numFmtId="214" fontId="6" fillId="0" borderId="9" xfId="0" applyNumberFormat="1" applyFont="1" applyBorder="1" applyAlignment="1" applyProtection="1">
      <alignment/>
      <protection/>
    </xf>
    <xf numFmtId="215" fontId="6" fillId="0" borderId="1" xfId="0" applyNumberFormat="1" applyFont="1" applyBorder="1" applyAlignment="1" applyProtection="1">
      <alignment/>
      <protection/>
    </xf>
    <xf numFmtId="214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214" fontId="6" fillId="0" borderId="0" xfId="0" applyNumberFormat="1" applyFont="1" applyBorder="1" applyAlignment="1" applyProtection="1">
      <alignment/>
      <protection/>
    </xf>
    <xf numFmtId="215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Alignment="1" applyProtection="1" quotePrefix="1">
      <alignment horizontal="left"/>
      <protection/>
    </xf>
    <xf numFmtId="215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215" fontId="6" fillId="0" borderId="4" xfId="0" applyNumberFormat="1" applyFont="1" applyBorder="1" applyAlignment="1" applyProtection="1">
      <alignment/>
      <protection/>
    </xf>
    <xf numFmtId="214" fontId="6" fillId="0" borderId="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215" fontId="6" fillId="0" borderId="12" xfId="0" applyNumberFormat="1" applyFont="1" applyBorder="1" applyAlignment="1" applyProtection="1">
      <alignment/>
      <protection/>
    </xf>
    <xf numFmtId="215" fontId="6" fillId="0" borderId="2" xfId="0" applyNumberFormat="1" applyFont="1" applyBorder="1" applyAlignment="1" applyProtection="1">
      <alignment/>
      <protection/>
    </xf>
    <xf numFmtId="214" fontId="6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215" fontId="6" fillId="0" borderId="5" xfId="0" applyNumberFormat="1" applyFont="1" applyBorder="1" applyAlignment="1" applyProtection="1">
      <alignment/>
      <protection/>
    </xf>
    <xf numFmtId="215" fontId="6" fillId="0" borderId="6" xfId="0" applyNumberFormat="1" applyFont="1" applyBorder="1" applyAlignment="1" applyProtection="1">
      <alignment/>
      <protection/>
    </xf>
    <xf numFmtId="214" fontId="6" fillId="0" borderId="5" xfId="0" applyNumberFormat="1" applyFont="1" applyBorder="1" applyAlignment="1" applyProtection="1">
      <alignment/>
      <protection/>
    </xf>
    <xf numFmtId="217" fontId="6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 quotePrefix="1">
      <alignment horizontal="left"/>
      <protection/>
    </xf>
    <xf numFmtId="214" fontId="6" fillId="0" borderId="6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214" fontId="6" fillId="0" borderId="0" xfId="0" applyNumberFormat="1" applyFont="1" applyAlignment="1" applyProtection="1">
      <alignment/>
      <protection/>
    </xf>
    <xf numFmtId="214" fontId="6" fillId="0" borderId="0" xfId="0" applyNumberFormat="1" applyFont="1" applyAlignment="1" applyProtection="1">
      <alignment horizontal="right"/>
      <protection/>
    </xf>
    <xf numFmtId="0" fontId="6" fillId="0" borderId="4" xfId="0" applyFont="1" applyBorder="1" applyAlignment="1" applyProtection="1">
      <alignment/>
      <protection/>
    </xf>
    <xf numFmtId="212" fontId="0" fillId="0" borderId="0" xfId="15" applyNumberFormat="1" applyAlignment="1">
      <alignment/>
    </xf>
    <xf numFmtId="214" fontId="4" fillId="0" borderId="0" xfId="0" applyNumberFormat="1" applyFont="1" applyAlignment="1">
      <alignment/>
    </xf>
    <xf numFmtId="214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214" fontId="5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214" fontId="5" fillId="0" borderId="8" xfId="0" applyNumberFormat="1" applyFont="1" applyBorder="1" applyAlignment="1" applyProtection="1">
      <alignment/>
      <protection/>
    </xf>
    <xf numFmtId="214" fontId="5" fillId="0" borderId="1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214" fontId="5" fillId="0" borderId="4" xfId="0" applyNumberFormat="1" applyFont="1" applyBorder="1" applyAlignment="1" applyProtection="1">
      <alignment/>
      <protection/>
    </xf>
    <xf numFmtId="214" fontId="5" fillId="0" borderId="4" xfId="0" applyNumberFormat="1" applyFont="1" applyBorder="1" applyAlignment="1" applyProtection="1">
      <alignment horizontal="right"/>
      <protection/>
    </xf>
    <xf numFmtId="214" fontId="5" fillId="0" borderId="8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quotePrefix="1">
      <alignment horizontal="left"/>
    </xf>
    <xf numFmtId="214" fontId="5" fillId="0" borderId="5" xfId="0" applyNumberFormat="1" applyFont="1" applyBorder="1" applyAlignment="1" applyProtection="1">
      <alignment/>
      <protection/>
    </xf>
    <xf numFmtId="0" fontId="5" fillId="0" borderId="7" xfId="0" applyFont="1" applyBorder="1" applyAlignment="1">
      <alignment/>
    </xf>
    <xf numFmtId="0" fontId="5" fillId="0" borderId="4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Continuous"/>
      <protection/>
    </xf>
    <xf numFmtId="214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 quotePrefix="1">
      <alignment/>
      <protection/>
    </xf>
    <xf numFmtId="0" fontId="6" fillId="0" borderId="0" xfId="0" applyFont="1" applyAlignment="1" quotePrefix="1">
      <alignment horizontal="centerContinuous"/>
    </xf>
    <xf numFmtId="214" fontId="7" fillId="0" borderId="1" xfId="0" applyNumberFormat="1" applyFont="1" applyBorder="1" applyAlignment="1" applyProtection="1">
      <alignment/>
      <protection/>
    </xf>
    <xf numFmtId="214" fontId="8" fillId="0" borderId="1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centerContinuous"/>
    </xf>
    <xf numFmtId="214" fontId="5" fillId="0" borderId="16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center"/>
    </xf>
    <xf numFmtId="212" fontId="5" fillId="0" borderId="3" xfId="0" applyNumberFormat="1" applyFont="1" applyBorder="1" applyAlignment="1">
      <alignment/>
    </xf>
    <xf numFmtId="214" fontId="5" fillId="0" borderId="0" xfId="0" applyNumberFormat="1" applyFont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6" fillId="0" borderId="1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211" fontId="6" fillId="0" borderId="1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14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212" fontId="5" fillId="0" borderId="0" xfId="15" applyNumberFormat="1" applyFont="1" applyBorder="1" applyAlignment="1">
      <alignment/>
    </xf>
    <xf numFmtId="214" fontId="6" fillId="0" borderId="19" xfId="0" applyNumberFormat="1" applyFont="1" applyBorder="1" applyAlignment="1" applyProtection="1">
      <alignment/>
      <protection/>
    </xf>
    <xf numFmtId="215" fontId="6" fillId="0" borderId="20" xfId="0" applyNumberFormat="1" applyFont="1" applyBorder="1" applyAlignment="1" applyProtection="1">
      <alignment/>
      <protection/>
    </xf>
    <xf numFmtId="215" fontId="5" fillId="0" borderId="8" xfId="15" applyNumberFormat="1" applyFont="1" applyBorder="1" applyAlignment="1" applyProtection="1">
      <alignment/>
      <protection/>
    </xf>
    <xf numFmtId="211" fontId="0" fillId="0" borderId="0" xfId="0" applyNumberForma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215" fontId="5" fillId="0" borderId="14" xfId="0" applyNumberFormat="1" applyFont="1" applyBorder="1" applyAlignment="1" applyProtection="1">
      <alignment/>
      <protection/>
    </xf>
    <xf numFmtId="214" fontId="5" fillId="0" borderId="21" xfId="0" applyNumberFormat="1" applyFont="1" applyBorder="1" applyAlignment="1" applyProtection="1">
      <alignment/>
      <protection/>
    </xf>
    <xf numFmtId="214" fontId="5" fillId="0" borderId="22" xfId="0" applyNumberFormat="1" applyFont="1" applyBorder="1" applyAlignment="1" applyProtection="1">
      <alignment/>
      <protection/>
    </xf>
    <xf numFmtId="214" fontId="6" fillId="0" borderId="23" xfId="0" applyNumberFormat="1" applyFont="1" applyBorder="1" applyAlignment="1" applyProtection="1">
      <alignment/>
      <protection/>
    </xf>
    <xf numFmtId="212" fontId="6" fillId="0" borderId="24" xfId="15" applyNumberFormat="1" applyFont="1" applyBorder="1" applyAlignment="1" applyProtection="1">
      <alignment/>
      <protection/>
    </xf>
    <xf numFmtId="214" fontId="5" fillId="0" borderId="0" xfId="0" applyNumberFormat="1" applyFont="1" applyBorder="1" applyAlignment="1">
      <alignment/>
    </xf>
    <xf numFmtId="215" fontId="5" fillId="0" borderId="25" xfId="0" applyNumberFormat="1" applyFont="1" applyBorder="1" applyAlignment="1" applyProtection="1">
      <alignment/>
      <protection/>
    </xf>
    <xf numFmtId="212" fontId="5" fillId="0" borderId="2" xfId="15" applyNumberFormat="1" applyFont="1" applyBorder="1" applyAlignment="1" applyProtection="1">
      <alignment/>
      <protection/>
    </xf>
    <xf numFmtId="212" fontId="5" fillId="0" borderId="25" xfId="15" applyNumberFormat="1" applyFont="1" applyBorder="1" applyAlignment="1" applyProtection="1">
      <alignment/>
      <protection/>
    </xf>
    <xf numFmtId="214" fontId="6" fillId="0" borderId="0" xfId="0" applyNumberFormat="1" applyFont="1" applyAlignment="1" applyProtection="1" quotePrefix="1">
      <alignment horizontal="left"/>
      <protection/>
    </xf>
    <xf numFmtId="0" fontId="5" fillId="0" borderId="26" xfId="0" applyFont="1" applyBorder="1" applyAlignment="1">
      <alignment horizontal="center"/>
    </xf>
    <xf numFmtId="214" fontId="6" fillId="0" borderId="27" xfId="0" applyNumberFormat="1" applyFont="1" applyBorder="1" applyAlignment="1" applyProtection="1">
      <alignment/>
      <protection/>
    </xf>
    <xf numFmtId="213" fontId="6" fillId="0" borderId="7" xfId="15" applyNumberFormat="1" applyFont="1" applyBorder="1" applyAlignment="1" applyProtection="1">
      <alignment/>
      <protection/>
    </xf>
    <xf numFmtId="213" fontId="5" fillId="0" borderId="14" xfId="15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219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217" fontId="6" fillId="0" borderId="28" xfId="0" applyNumberFormat="1" applyFont="1" applyBorder="1" applyAlignment="1" applyProtection="1">
      <alignment/>
      <protection/>
    </xf>
    <xf numFmtId="214" fontId="5" fillId="0" borderId="29" xfId="0" applyNumberFormat="1" applyFont="1" applyBorder="1" applyAlignment="1" applyProtection="1">
      <alignment/>
      <protection/>
    </xf>
    <xf numFmtId="214" fontId="6" fillId="0" borderId="30" xfId="0" applyNumberFormat="1" applyFont="1" applyBorder="1" applyAlignment="1" applyProtection="1">
      <alignment/>
      <protection/>
    </xf>
    <xf numFmtId="1" fontId="6" fillId="0" borderId="6" xfId="0" applyNumberFormat="1" applyFont="1" applyBorder="1" applyAlignment="1" applyProtection="1">
      <alignment/>
      <protection/>
    </xf>
    <xf numFmtId="1" fontId="6" fillId="0" borderId="5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5" fillId="0" borderId="1" xfId="0" applyFont="1" applyBorder="1" applyAlignment="1" applyProtection="1" quotePrefix="1">
      <alignment horizontal="center"/>
      <protection/>
    </xf>
    <xf numFmtId="0" fontId="6" fillId="0" borderId="31" xfId="0" applyFont="1" applyBorder="1" applyAlignment="1">
      <alignment/>
    </xf>
    <xf numFmtId="211" fontId="6" fillId="0" borderId="1" xfId="0" applyNumberFormat="1" applyFont="1" applyBorder="1" applyAlignment="1" applyProtection="1">
      <alignment/>
      <protection/>
    </xf>
    <xf numFmtId="212" fontId="6" fillId="0" borderId="9" xfId="0" applyNumberFormat="1" applyFont="1" applyBorder="1" applyAlignment="1">
      <alignment/>
    </xf>
    <xf numFmtId="0" fontId="5" fillId="0" borderId="3" xfId="0" applyFont="1" applyBorder="1" applyAlignment="1" quotePrefix="1">
      <alignment horizontal="center"/>
    </xf>
    <xf numFmtId="216" fontId="6" fillId="0" borderId="1" xfId="0" applyNumberFormat="1" applyFont="1" applyBorder="1" applyAlignment="1" applyProtection="1">
      <alignment/>
      <protection/>
    </xf>
    <xf numFmtId="0" fontId="5" fillId="0" borderId="0" xfId="0" applyFont="1" applyBorder="1" applyAlignment="1" quotePrefix="1">
      <alignment horizontal="left"/>
    </xf>
    <xf numFmtId="219" fontId="5" fillId="0" borderId="17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11" fillId="0" borderId="0" xfId="0" applyFont="1" applyAlignment="1" applyProtection="1">
      <alignment horizontal="left"/>
      <protection/>
    </xf>
    <xf numFmtId="211" fontId="10" fillId="0" borderId="0" xfId="0" applyNumberFormat="1" applyFont="1" applyAlignment="1">
      <alignment/>
    </xf>
    <xf numFmtId="225" fontId="0" fillId="0" borderId="0" xfId="15" applyNumberForma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1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214" fontId="5" fillId="0" borderId="17" xfId="0" applyNumberFormat="1" applyFont="1" applyBorder="1" applyAlignment="1" applyProtection="1">
      <alignment/>
      <protection/>
    </xf>
    <xf numFmtId="214" fontId="5" fillId="0" borderId="33" xfId="0" applyNumberFormat="1" applyFont="1" applyBorder="1" applyAlignment="1" applyProtection="1">
      <alignment/>
      <protection/>
    </xf>
    <xf numFmtId="0" fontId="5" fillId="0" borderId="14" xfId="0" applyFont="1" applyBorder="1" applyAlignment="1" quotePrefix="1">
      <alignment horizontal="right"/>
    </xf>
    <xf numFmtId="0" fontId="5" fillId="0" borderId="34" xfId="0" applyFont="1" applyBorder="1" applyAlignment="1">
      <alignment horizontal="centerContinuous"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212" fontId="5" fillId="0" borderId="18" xfId="15" applyNumberFormat="1" applyFont="1" applyBorder="1" applyAlignment="1">
      <alignment/>
    </xf>
    <xf numFmtId="212" fontId="5" fillId="0" borderId="4" xfId="15" applyNumberFormat="1" applyFont="1" applyBorder="1" applyAlignment="1">
      <alignment/>
    </xf>
    <xf numFmtId="212" fontId="5" fillId="0" borderId="3" xfId="15" applyNumberFormat="1" applyFont="1" applyBorder="1" applyAlignment="1">
      <alignment/>
    </xf>
    <xf numFmtId="194" fontId="0" fillId="0" borderId="0" xfId="0" applyNumberForma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6" fillId="0" borderId="35" xfId="0" applyFont="1" applyBorder="1" applyAlignment="1">
      <alignment horizontal="centerContinuous"/>
    </xf>
    <xf numFmtId="0" fontId="6" fillId="0" borderId="3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34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219" fontId="6" fillId="0" borderId="37" xfId="15" applyNumberFormat="1" applyFon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214" fontId="6" fillId="0" borderId="3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/>
      <protection/>
    </xf>
    <xf numFmtId="214" fontId="6" fillId="0" borderId="36" xfId="0" applyNumberFormat="1" applyFont="1" applyBorder="1" applyAlignment="1" applyProtection="1">
      <alignment/>
      <protection/>
    </xf>
    <xf numFmtId="214" fontId="6" fillId="0" borderId="2" xfId="0" applyNumberFormat="1" applyFont="1" applyBorder="1" applyAlignment="1" applyProtection="1">
      <alignment/>
      <protection/>
    </xf>
    <xf numFmtId="43" fontId="0" fillId="0" borderId="0" xfId="15" applyAlignment="1">
      <alignment/>
    </xf>
    <xf numFmtId="214" fontId="6" fillId="0" borderId="31" xfId="0" applyNumberFormat="1" applyFont="1" applyBorder="1" applyAlignment="1" applyProtection="1">
      <alignment/>
      <protection/>
    </xf>
    <xf numFmtId="214" fontId="6" fillId="0" borderId="1" xfId="0" applyNumberFormat="1" applyFont="1" applyBorder="1" applyAlignment="1" applyProtection="1">
      <alignment/>
      <protection/>
    </xf>
    <xf numFmtId="214" fontId="6" fillId="0" borderId="9" xfId="0" applyNumberFormat="1" applyFont="1" applyFill="1" applyBorder="1" applyAlignment="1" applyProtection="1">
      <alignment/>
      <protection/>
    </xf>
    <xf numFmtId="212" fontId="6" fillId="0" borderId="1" xfId="15" applyNumberFormat="1" applyFont="1" applyBorder="1" applyAlignment="1" applyProtection="1">
      <alignment/>
      <protection/>
    </xf>
    <xf numFmtId="214" fontId="6" fillId="0" borderId="9" xfId="0" applyNumberFormat="1" applyFont="1" applyBorder="1" applyAlignment="1" applyProtection="1">
      <alignment/>
      <protection/>
    </xf>
    <xf numFmtId="215" fontId="6" fillId="0" borderId="9" xfId="0" applyNumberFormat="1" applyFont="1" applyBorder="1" applyAlignment="1" applyProtection="1">
      <alignment/>
      <protection/>
    </xf>
    <xf numFmtId="0" fontId="6" fillId="0" borderId="4" xfId="0" applyFont="1" applyBorder="1" applyAlignment="1">
      <alignment/>
    </xf>
    <xf numFmtId="215" fontId="6" fillId="0" borderId="11" xfId="0" applyNumberFormat="1" applyFont="1" applyBorder="1" applyAlignment="1" applyProtection="1">
      <alignment/>
      <protection/>
    </xf>
    <xf numFmtId="0" fontId="16" fillId="0" borderId="0" xfId="0" applyFont="1" applyAlignment="1" quotePrefix="1">
      <alignment/>
    </xf>
    <xf numFmtId="0" fontId="17" fillId="0" borderId="0" xfId="0" applyFont="1" applyAlignment="1" applyProtection="1">
      <alignment horizontal="centerContinuous"/>
      <protection/>
    </xf>
    <xf numFmtId="0" fontId="6" fillId="0" borderId="15" xfId="0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16" fillId="0" borderId="0" xfId="0" applyFont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1"/>
  <sheetViews>
    <sheetView showGridLines="0" showZero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33203125" defaultRowHeight="21"/>
  <cols>
    <col min="1" max="1" width="1.5" style="0" customWidth="1"/>
    <col min="2" max="2" width="45.16015625" style="0" customWidth="1"/>
    <col min="3" max="3" width="6.83203125" style="0" customWidth="1"/>
    <col min="4" max="4" width="7.33203125" style="0" customWidth="1"/>
    <col min="5" max="5" width="12" style="0" customWidth="1"/>
    <col min="6" max="6" width="16.16015625" style="0" customWidth="1"/>
    <col min="7" max="7" width="9.16015625" style="0" customWidth="1"/>
    <col min="8" max="8" width="11" style="0" customWidth="1"/>
    <col min="9" max="9" width="13" style="0" customWidth="1"/>
    <col min="10" max="10" width="8.66015625" style="0" customWidth="1"/>
    <col min="11" max="11" width="8.33203125" style="0" customWidth="1"/>
    <col min="12" max="12" width="11.5" style="0" customWidth="1"/>
    <col min="13" max="13" width="14.16015625" style="0" customWidth="1"/>
    <col min="14" max="14" width="8.83203125" style="0" customWidth="1"/>
    <col min="15" max="15" width="10.16015625" style="0" customWidth="1"/>
    <col min="16" max="16" width="12.83203125" style="0" customWidth="1"/>
    <col min="17" max="17" width="14.66015625" style="0" customWidth="1"/>
    <col min="18" max="18" width="17.16015625" style="0" customWidth="1"/>
    <col min="19" max="19" width="15.5" style="0" customWidth="1"/>
    <col min="20" max="20" width="15.83203125" style="0" customWidth="1"/>
    <col min="21" max="21" width="18" style="0" customWidth="1"/>
    <col min="22" max="22" width="10.16015625" style="0" customWidth="1"/>
    <col min="23" max="23" width="12.5" style="0" customWidth="1"/>
    <col min="24" max="24" width="25.33203125" style="0" customWidth="1"/>
    <col min="25" max="25" width="19.83203125" style="0" customWidth="1"/>
    <col min="26" max="26" width="21.83203125" style="0" customWidth="1"/>
    <col min="27" max="27" width="21.5" style="0" customWidth="1"/>
    <col min="28" max="28" width="21.83203125" style="0" customWidth="1"/>
    <col min="29" max="29" width="21.66015625" style="0" customWidth="1"/>
    <col min="30" max="30" width="27" style="0" customWidth="1"/>
    <col min="31" max="31" width="15.83203125" style="0" customWidth="1"/>
  </cols>
  <sheetData>
    <row r="1" spans="2:23" ht="31.5">
      <c r="B1" s="242" t="s">
        <v>94</v>
      </c>
      <c r="C1" s="43"/>
      <c r="D1" s="13"/>
      <c r="E1" s="43"/>
      <c r="F1" s="44"/>
      <c r="G1" s="43"/>
      <c r="H1" s="43"/>
      <c r="I1" s="43"/>
      <c r="J1" s="43"/>
      <c r="K1" s="1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"/>
    </row>
    <row r="2" spans="2:23" ht="29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85"/>
      <c r="T2" s="67" t="s">
        <v>103</v>
      </c>
      <c r="U2" s="67"/>
      <c r="V2" s="67"/>
      <c r="W2" s="1"/>
    </row>
    <row r="3" spans="2:23" ht="29.25">
      <c r="B3" s="68" t="s">
        <v>0</v>
      </c>
      <c r="C3" s="243" t="s">
        <v>71</v>
      </c>
      <c r="D3" s="244"/>
      <c r="E3" s="244"/>
      <c r="F3" s="245"/>
      <c r="G3" s="69"/>
      <c r="H3" s="66" t="s">
        <v>2</v>
      </c>
      <c r="I3" s="66"/>
      <c r="J3" s="70" t="s">
        <v>3</v>
      </c>
      <c r="K3" s="67"/>
      <c r="L3" s="67"/>
      <c r="M3" s="67"/>
      <c r="N3" s="243" t="s">
        <v>72</v>
      </c>
      <c r="O3" s="244"/>
      <c r="P3" s="244"/>
      <c r="Q3" s="245"/>
      <c r="R3" s="71" t="s">
        <v>5</v>
      </c>
      <c r="S3" s="218" t="s">
        <v>6</v>
      </c>
      <c r="T3" s="71" t="s">
        <v>7</v>
      </c>
      <c r="U3" s="71" t="s">
        <v>8</v>
      </c>
      <c r="V3" s="71" t="s">
        <v>9</v>
      </c>
      <c r="W3" s="1"/>
    </row>
    <row r="4" spans="2:23" ht="29.25">
      <c r="B4" s="72" t="s">
        <v>10</v>
      </c>
      <c r="C4" s="74" t="s">
        <v>11</v>
      </c>
      <c r="D4" s="73" t="s">
        <v>12</v>
      </c>
      <c r="E4" s="70" t="s">
        <v>13</v>
      </c>
      <c r="F4" s="70" t="s">
        <v>14</v>
      </c>
      <c r="G4" s="70" t="s">
        <v>11</v>
      </c>
      <c r="H4" s="70" t="s">
        <v>13</v>
      </c>
      <c r="I4" s="70" t="s">
        <v>14</v>
      </c>
      <c r="J4" s="69" t="s">
        <v>11</v>
      </c>
      <c r="K4" s="73" t="s">
        <v>12</v>
      </c>
      <c r="L4" s="70" t="s">
        <v>13</v>
      </c>
      <c r="M4" s="74" t="s">
        <v>14</v>
      </c>
      <c r="N4" s="220" t="s">
        <v>11</v>
      </c>
      <c r="O4" s="221" t="s">
        <v>12</v>
      </c>
      <c r="P4" s="222" t="s">
        <v>13</v>
      </c>
      <c r="Q4" s="223" t="s">
        <v>14</v>
      </c>
      <c r="R4" s="69"/>
      <c r="S4" s="219"/>
      <c r="T4" s="75" t="s">
        <v>15</v>
      </c>
      <c r="U4" s="69"/>
      <c r="V4" s="69"/>
      <c r="W4" s="1"/>
    </row>
    <row r="5" spans="2:24" ht="29.25">
      <c r="B5" s="76" t="s">
        <v>16</v>
      </c>
      <c r="C5" s="77">
        <v>70</v>
      </c>
      <c r="D5" s="77">
        <v>145</v>
      </c>
      <c r="E5" s="78">
        <v>611.53</v>
      </c>
      <c r="F5" s="78">
        <v>3867.8</v>
      </c>
      <c r="G5" s="79">
        <v>58</v>
      </c>
      <c r="H5" s="80">
        <v>43.43</v>
      </c>
      <c r="I5" s="80">
        <v>274.8</v>
      </c>
      <c r="J5" s="81"/>
      <c r="K5" s="82"/>
      <c r="L5" s="80"/>
      <c r="M5" s="80"/>
      <c r="N5" s="143">
        <v>243</v>
      </c>
      <c r="O5" s="77">
        <v>293</v>
      </c>
      <c r="P5" s="80">
        <v>453.5</v>
      </c>
      <c r="Q5" s="155">
        <v>1722.7</v>
      </c>
      <c r="R5" s="172">
        <v>634.3</v>
      </c>
      <c r="S5" s="237">
        <v>1759.7</v>
      </c>
      <c r="T5" s="179"/>
      <c r="U5" s="80">
        <f>T5+S5+R5+Q5+M5+I5+F5</f>
        <v>8259.3</v>
      </c>
      <c r="V5" s="80">
        <f aca="true" t="shared" si="0" ref="V5:V10">U5*100/$U$21</f>
        <v>15.419616198242126</v>
      </c>
      <c r="W5" s="1"/>
      <c r="X5" s="232"/>
    </row>
    <row r="6" spans="2:24" ht="29.25">
      <c r="B6" s="84" t="s">
        <v>19</v>
      </c>
      <c r="C6" s="90">
        <v>2</v>
      </c>
      <c r="D6" s="83">
        <v>3</v>
      </c>
      <c r="E6" s="233">
        <v>29.5</v>
      </c>
      <c r="F6" s="155">
        <v>221.3</v>
      </c>
      <c r="G6" s="79"/>
      <c r="H6" s="80"/>
      <c r="I6" s="80"/>
      <c r="J6" s="81"/>
      <c r="K6" s="85"/>
      <c r="L6" s="80"/>
      <c r="M6" s="80"/>
      <c r="N6" s="79"/>
      <c r="O6" s="83"/>
      <c r="P6" s="233"/>
      <c r="Q6" s="155"/>
      <c r="R6" s="80">
        <v>749.1</v>
      </c>
      <c r="S6" s="80"/>
      <c r="T6" s="80">
        <v>5510.5</v>
      </c>
      <c r="U6" s="80">
        <f>T6+S6+R6+F6</f>
        <v>6480.900000000001</v>
      </c>
      <c r="V6" s="80">
        <f t="shared" si="0"/>
        <v>12.099450391581296</v>
      </c>
      <c r="W6" s="1"/>
      <c r="X6" s="232"/>
    </row>
    <row r="7" spans="2:24" ht="29.25">
      <c r="B7" s="92" t="s">
        <v>21</v>
      </c>
      <c r="C7" s="143">
        <v>9</v>
      </c>
      <c r="D7" s="77">
        <v>34</v>
      </c>
      <c r="E7" s="187">
        <v>276.7</v>
      </c>
      <c r="F7" s="80">
        <v>5987.7</v>
      </c>
      <c r="G7" s="79"/>
      <c r="H7" s="80"/>
      <c r="I7" s="80"/>
      <c r="J7" s="81"/>
      <c r="K7" s="85"/>
      <c r="L7" s="80"/>
      <c r="M7" s="80"/>
      <c r="N7" s="199">
        <v>5</v>
      </c>
      <c r="O7" s="200">
        <v>23</v>
      </c>
      <c r="P7" s="234">
        <v>178.9</v>
      </c>
      <c r="Q7" s="234">
        <v>226</v>
      </c>
      <c r="R7" s="80">
        <v>70.8</v>
      </c>
      <c r="S7" s="80"/>
      <c r="T7" s="80"/>
      <c r="U7" s="80">
        <f aca="true" t="shared" si="1" ref="U7:U16">T7+S7+R7+Q7+M7+I7+F7</f>
        <v>6284.5</v>
      </c>
      <c r="V7" s="80">
        <f t="shared" si="0"/>
        <v>11.732783407534859</v>
      </c>
      <c r="W7" s="1"/>
      <c r="X7" s="232"/>
    </row>
    <row r="8" spans="2:24" ht="29.25">
      <c r="B8" s="92" t="s">
        <v>20</v>
      </c>
      <c r="C8" s="199">
        <v>1</v>
      </c>
      <c r="D8" s="200">
        <v>8</v>
      </c>
      <c r="E8" s="234">
        <v>86</v>
      </c>
      <c r="F8" s="234">
        <v>2830.4</v>
      </c>
      <c r="G8" s="79"/>
      <c r="H8" s="80"/>
      <c r="I8" s="80"/>
      <c r="J8" s="81"/>
      <c r="K8" s="88"/>
      <c r="L8" s="80"/>
      <c r="M8" s="80"/>
      <c r="N8" s="79">
        <v>46</v>
      </c>
      <c r="O8" s="83">
        <v>46</v>
      </c>
      <c r="P8" s="80">
        <v>8.6</v>
      </c>
      <c r="Q8" s="80">
        <v>138.2</v>
      </c>
      <c r="R8" s="236">
        <v>216.9</v>
      </c>
      <c r="S8" s="80"/>
      <c r="T8" s="80"/>
      <c r="U8" s="80">
        <f t="shared" si="1"/>
        <v>3185.5</v>
      </c>
      <c r="V8" s="80">
        <f t="shared" si="0"/>
        <v>5.9471368517308125</v>
      </c>
      <c r="W8" s="1"/>
      <c r="X8" s="232"/>
    </row>
    <row r="9" spans="2:24" ht="29.25">
      <c r="B9" s="84" t="s">
        <v>18</v>
      </c>
      <c r="C9" s="143">
        <v>9</v>
      </c>
      <c r="D9" s="77">
        <v>16</v>
      </c>
      <c r="E9" s="233">
        <v>78.8</v>
      </c>
      <c r="F9" s="155">
        <v>1799.8</v>
      </c>
      <c r="G9" s="79"/>
      <c r="H9" s="80"/>
      <c r="I9" s="80"/>
      <c r="J9" s="81"/>
      <c r="K9" s="85"/>
      <c r="L9" s="80"/>
      <c r="M9" s="80"/>
      <c r="N9" s="143">
        <v>33</v>
      </c>
      <c r="O9" s="77">
        <v>33</v>
      </c>
      <c r="P9" s="187">
        <v>16.1</v>
      </c>
      <c r="Q9" s="187">
        <v>114.2</v>
      </c>
      <c r="R9" s="235">
        <v>133.4</v>
      </c>
      <c r="S9" s="82"/>
      <c r="T9" s="80"/>
      <c r="U9" s="80">
        <f t="shared" si="1"/>
        <v>2047.4</v>
      </c>
      <c r="V9" s="80">
        <f t="shared" si="0"/>
        <v>3.8223726228955157</v>
      </c>
      <c r="W9" s="1"/>
      <c r="X9" s="232"/>
    </row>
    <row r="10" spans="2:24" ht="29.25">
      <c r="B10" s="92" t="s">
        <v>77</v>
      </c>
      <c r="C10" s="79"/>
      <c r="D10" s="83"/>
      <c r="E10" s="80"/>
      <c r="F10" s="80"/>
      <c r="G10" s="79"/>
      <c r="H10" s="80"/>
      <c r="I10" s="80"/>
      <c r="J10" s="81"/>
      <c r="K10" s="88"/>
      <c r="L10" s="80"/>
      <c r="M10" s="80"/>
      <c r="N10" s="79"/>
      <c r="O10" s="83"/>
      <c r="P10" s="80"/>
      <c r="Q10" s="80"/>
      <c r="R10" s="80"/>
      <c r="S10" s="80"/>
      <c r="T10" s="188">
        <v>10110.09</v>
      </c>
      <c r="U10" s="80">
        <f>T10+S10+R10+Q10+M10+I10+F10</f>
        <v>10110.09</v>
      </c>
      <c r="V10" s="80">
        <f t="shared" si="0"/>
        <v>18.87492977972537</v>
      </c>
      <c r="W10" s="1"/>
      <c r="X10" s="232"/>
    </row>
    <row r="11" spans="2:24" ht="29.25">
      <c r="B11" s="76" t="s">
        <v>17</v>
      </c>
      <c r="C11" s="90"/>
      <c r="D11" s="83"/>
      <c r="E11" s="78"/>
      <c r="F11" s="78"/>
      <c r="G11" s="238"/>
      <c r="H11" s="78"/>
      <c r="I11" s="78"/>
      <c r="J11" s="239"/>
      <c r="K11" s="224"/>
      <c r="L11" s="78"/>
      <c r="M11" s="78"/>
      <c r="N11" s="90">
        <v>0</v>
      </c>
      <c r="O11" s="240">
        <v>1</v>
      </c>
      <c r="P11" s="78">
        <v>4</v>
      </c>
      <c r="Q11" s="78">
        <v>5</v>
      </c>
      <c r="R11" s="78">
        <v>0</v>
      </c>
      <c r="S11" s="78">
        <v>9364.4</v>
      </c>
      <c r="T11" s="188"/>
      <c r="U11" s="78">
        <v>9369.4</v>
      </c>
      <c r="V11" s="91">
        <v>17.49210611163292</v>
      </c>
      <c r="W11" s="1"/>
      <c r="X11" s="232"/>
    </row>
    <row r="12" spans="2:24" ht="29.25">
      <c r="B12" s="84" t="s">
        <v>23</v>
      </c>
      <c r="C12" s="90"/>
      <c r="D12" s="83"/>
      <c r="E12" s="91"/>
      <c r="F12" s="91"/>
      <c r="G12" s="79"/>
      <c r="H12" s="80"/>
      <c r="I12" s="80"/>
      <c r="J12" s="79">
        <v>128</v>
      </c>
      <c r="K12" s="87">
        <v>346</v>
      </c>
      <c r="L12" s="80">
        <v>2659.3</v>
      </c>
      <c r="M12" s="80">
        <v>4436.1</v>
      </c>
      <c r="N12" s="79"/>
      <c r="O12" s="83"/>
      <c r="P12" s="80"/>
      <c r="Q12" s="80"/>
      <c r="R12" s="80"/>
      <c r="S12" s="80"/>
      <c r="T12" s="80"/>
      <c r="U12" s="80">
        <f>T12+S12+R12+Q12+M12+I12+F12</f>
        <v>4436.1</v>
      </c>
      <c r="V12" s="80">
        <f aca="true" t="shared" si="2" ref="V12:V20">U12*100/$U$21</f>
        <v>8.281931812262773</v>
      </c>
      <c r="W12" s="1"/>
      <c r="X12" s="232"/>
    </row>
    <row r="13" spans="2:24" ht="29.25">
      <c r="B13" s="84" t="s">
        <v>26</v>
      </c>
      <c r="C13" s="90">
        <v>4</v>
      </c>
      <c r="D13" s="83">
        <v>12</v>
      </c>
      <c r="E13" s="91">
        <v>77.4</v>
      </c>
      <c r="F13" s="91">
        <v>1571.2</v>
      </c>
      <c r="G13" s="190"/>
      <c r="H13" s="80"/>
      <c r="I13" s="80"/>
      <c r="J13" s="81"/>
      <c r="K13" s="85"/>
      <c r="L13" s="80"/>
      <c r="M13" s="80"/>
      <c r="N13" s="79"/>
      <c r="O13" s="83"/>
      <c r="P13" s="80"/>
      <c r="Q13" s="80"/>
      <c r="R13" s="80"/>
      <c r="S13" s="80"/>
      <c r="T13" s="80"/>
      <c r="U13" s="80">
        <f t="shared" si="1"/>
        <v>1571.2</v>
      </c>
      <c r="V13" s="80">
        <f t="shared" si="2"/>
        <v>2.9333358723715124</v>
      </c>
      <c r="W13" s="1"/>
      <c r="X13" s="232"/>
    </row>
    <row r="14" spans="2:24" ht="29.25">
      <c r="B14" s="84" t="s">
        <v>24</v>
      </c>
      <c r="C14" s="108">
        <v>0</v>
      </c>
      <c r="D14" s="77">
        <v>3</v>
      </c>
      <c r="E14" s="78">
        <v>34</v>
      </c>
      <c r="F14" s="78">
        <v>1015.2</v>
      </c>
      <c r="G14" s="79"/>
      <c r="H14" s="80"/>
      <c r="I14" s="80"/>
      <c r="J14" s="81"/>
      <c r="K14" s="85"/>
      <c r="L14" s="80"/>
      <c r="M14" s="80"/>
      <c r="N14" s="79"/>
      <c r="O14" s="83"/>
      <c r="P14" s="80"/>
      <c r="Q14" s="80"/>
      <c r="R14" s="80">
        <v>81.7</v>
      </c>
      <c r="S14" s="80"/>
      <c r="T14" s="80"/>
      <c r="U14" s="80">
        <f>T14+S14+R14+Q14+M14+I14+F14</f>
        <v>1096.9</v>
      </c>
      <c r="V14" s="80">
        <f t="shared" si="2"/>
        <v>2.047846307538386</v>
      </c>
      <c r="W14" s="1"/>
      <c r="X14" s="232"/>
    </row>
    <row r="15" spans="2:24" ht="29.25">
      <c r="B15" s="84" t="s">
        <v>22</v>
      </c>
      <c r="C15" s="79">
        <v>2</v>
      </c>
      <c r="D15" s="83">
        <v>6</v>
      </c>
      <c r="E15" s="80">
        <v>36.3</v>
      </c>
      <c r="F15" s="80">
        <v>487.1</v>
      </c>
      <c r="G15" s="79"/>
      <c r="H15" s="80"/>
      <c r="I15" s="80"/>
      <c r="J15" s="81"/>
      <c r="K15" s="85"/>
      <c r="L15" s="80"/>
      <c r="M15" s="80"/>
      <c r="N15" s="79"/>
      <c r="O15" s="83">
        <v>1</v>
      </c>
      <c r="P15" s="80">
        <v>3</v>
      </c>
      <c r="Q15" s="80">
        <v>6.3</v>
      </c>
      <c r="R15" s="80"/>
      <c r="S15" s="80"/>
      <c r="T15" s="80"/>
      <c r="U15" s="80">
        <f t="shared" si="1"/>
        <v>493.40000000000003</v>
      </c>
      <c r="V15" s="80">
        <f t="shared" si="2"/>
        <v>0.9211481157256264</v>
      </c>
      <c r="W15" s="1"/>
      <c r="X15" s="232"/>
    </row>
    <row r="16" spans="2:24" ht="29.25">
      <c r="B16" s="84" t="s">
        <v>25</v>
      </c>
      <c r="C16" s="79"/>
      <c r="D16" s="83"/>
      <c r="E16" s="80"/>
      <c r="F16" s="80"/>
      <c r="G16" s="79"/>
      <c r="H16" s="80"/>
      <c r="I16" s="80"/>
      <c r="J16" s="81"/>
      <c r="K16" s="85"/>
      <c r="L16" s="80"/>
      <c r="M16" s="80"/>
      <c r="N16" s="79">
        <v>106</v>
      </c>
      <c r="O16" s="83">
        <v>106</v>
      </c>
      <c r="P16" s="80">
        <v>25.4</v>
      </c>
      <c r="Q16" s="80">
        <v>105.7</v>
      </c>
      <c r="R16" s="80"/>
      <c r="S16" s="80"/>
      <c r="T16" s="80"/>
      <c r="U16" s="80">
        <f t="shared" si="1"/>
        <v>105.7</v>
      </c>
      <c r="V16" s="80">
        <f t="shared" si="2"/>
        <v>0.19733554080299698</v>
      </c>
      <c r="W16" s="1"/>
      <c r="X16" s="232"/>
    </row>
    <row r="17" spans="2:31" ht="29.25">
      <c r="B17" s="84" t="s">
        <v>27</v>
      </c>
      <c r="C17" s="81"/>
      <c r="D17" s="88"/>
      <c r="E17" s="147"/>
      <c r="F17" s="81"/>
      <c r="G17" s="79"/>
      <c r="H17" s="80"/>
      <c r="I17" s="80"/>
      <c r="J17" s="81"/>
      <c r="K17" s="85"/>
      <c r="L17" s="80"/>
      <c r="M17" s="80"/>
      <c r="N17" s="79">
        <v>55</v>
      </c>
      <c r="O17" s="83">
        <v>75</v>
      </c>
      <c r="P17" s="80">
        <v>248.3</v>
      </c>
      <c r="Q17" s="80">
        <v>65.6</v>
      </c>
      <c r="R17" s="136"/>
      <c r="S17" s="80"/>
      <c r="T17" s="80"/>
      <c r="U17" s="80">
        <f>T17+S17+R17+Q17+M17+I17+F17</f>
        <v>65.6</v>
      </c>
      <c r="V17" s="80">
        <f t="shared" si="2"/>
        <v>0.12247125332712015</v>
      </c>
      <c r="W17" s="1"/>
      <c r="X17" s="11"/>
      <c r="Y17" s="11"/>
      <c r="Z17" s="11"/>
      <c r="AA17" s="11"/>
      <c r="AB17" s="11"/>
      <c r="AC17" s="11"/>
      <c r="AD17" s="11"/>
      <c r="AE17" s="12"/>
    </row>
    <row r="18" spans="2:31" ht="29.25">
      <c r="B18" s="93" t="s">
        <v>28</v>
      </c>
      <c r="C18" s="83"/>
      <c r="D18" s="83"/>
      <c r="E18" s="78"/>
      <c r="F18" s="82"/>
      <c r="G18" s="79"/>
      <c r="H18" s="80"/>
      <c r="I18" s="80"/>
      <c r="J18" s="81"/>
      <c r="K18" s="85"/>
      <c r="L18" s="80"/>
      <c r="M18" s="80"/>
      <c r="N18" s="79">
        <v>21</v>
      </c>
      <c r="O18" s="83">
        <v>27</v>
      </c>
      <c r="P18" s="80">
        <v>42.4</v>
      </c>
      <c r="Q18" s="80">
        <v>28.5</v>
      </c>
      <c r="R18" s="135"/>
      <c r="S18" s="80"/>
      <c r="T18" s="80"/>
      <c r="U18" s="80">
        <f>T18+S18+R18+Q18+M18+I18+F18</f>
        <v>28.5</v>
      </c>
      <c r="V18" s="80">
        <f t="shared" si="2"/>
        <v>0.05320778536315434</v>
      </c>
      <c r="W18" s="1"/>
      <c r="X18" s="11"/>
      <c r="Y18" s="11"/>
      <c r="Z18" s="11"/>
      <c r="AA18" s="11"/>
      <c r="AB18" s="11"/>
      <c r="AC18" s="11"/>
      <c r="AD18" s="11"/>
      <c r="AE18" s="12"/>
    </row>
    <row r="19" spans="2:22" ht="29.25">
      <c r="B19" s="76" t="s">
        <v>75</v>
      </c>
      <c r="C19" s="85"/>
      <c r="D19" s="85"/>
      <c r="E19" s="149"/>
      <c r="F19" s="186"/>
      <c r="G19" s="79"/>
      <c r="H19" s="80"/>
      <c r="I19" s="80"/>
      <c r="J19" s="81"/>
      <c r="K19" s="85"/>
      <c r="L19" s="80"/>
      <c r="M19" s="80"/>
      <c r="N19" s="79">
        <v>16</v>
      </c>
      <c r="O19" s="83">
        <v>17</v>
      </c>
      <c r="P19" s="80">
        <v>17.5</v>
      </c>
      <c r="Q19" s="80">
        <v>26.6</v>
      </c>
      <c r="R19" s="80"/>
      <c r="S19" s="80"/>
      <c r="T19" s="80"/>
      <c r="U19" s="80">
        <f>T19+S19+R19+Q19+M19+I19+F19</f>
        <v>26.6</v>
      </c>
      <c r="V19" s="80">
        <f t="shared" si="2"/>
        <v>0.049660599672277386</v>
      </c>
    </row>
    <row r="20" spans="2:31" ht="29.25">
      <c r="B20" s="229" t="s">
        <v>29</v>
      </c>
      <c r="C20" s="95"/>
      <c r="D20" s="95"/>
      <c r="E20" s="230"/>
      <c r="F20" s="231"/>
      <c r="G20" s="94"/>
      <c r="H20" s="97"/>
      <c r="I20" s="96"/>
      <c r="J20" s="97"/>
      <c r="K20" s="66"/>
      <c r="L20" s="96"/>
      <c r="M20" s="96"/>
      <c r="N20" s="94">
        <v>3</v>
      </c>
      <c r="O20" s="95">
        <v>3</v>
      </c>
      <c r="P20" s="96">
        <v>7.6</v>
      </c>
      <c r="Q20" s="96">
        <v>2.5</v>
      </c>
      <c r="R20" s="96"/>
      <c r="S20" s="96"/>
      <c r="T20" s="96"/>
      <c r="U20" s="96">
        <f>T20+S20+R20+Q20+M20+I20+F20</f>
        <v>2.5</v>
      </c>
      <c r="V20" s="96">
        <f t="shared" si="2"/>
        <v>0.004667349593259153</v>
      </c>
      <c r="W20" s="1"/>
      <c r="X20" s="11"/>
      <c r="Y20" s="11"/>
      <c r="Z20" s="11"/>
      <c r="AA20" s="11"/>
      <c r="AB20" s="11"/>
      <c r="AC20" s="11"/>
      <c r="AD20" s="11"/>
      <c r="AE20" s="12"/>
    </row>
    <row r="21" spans="2:31" ht="30" thickBot="1">
      <c r="B21" s="98" t="s">
        <v>8</v>
      </c>
      <c r="C21" s="99">
        <f aca="true" t="shared" si="3" ref="C21:I21">SUM(C4:C20)</f>
        <v>97</v>
      </c>
      <c r="D21" s="100">
        <f t="shared" si="3"/>
        <v>227</v>
      </c>
      <c r="E21" s="225">
        <f t="shared" si="3"/>
        <v>1230.23</v>
      </c>
      <c r="F21" s="101">
        <f t="shared" si="3"/>
        <v>17780.499999999996</v>
      </c>
      <c r="G21" s="182">
        <f t="shared" si="3"/>
        <v>58</v>
      </c>
      <c r="H21" s="101">
        <f t="shared" si="3"/>
        <v>43.43</v>
      </c>
      <c r="I21" s="101">
        <f t="shared" si="3"/>
        <v>274.8</v>
      </c>
      <c r="J21" s="226">
        <f>SUM(J5:J20)</f>
        <v>128</v>
      </c>
      <c r="K21" s="227">
        <f>SUM(K4:K20)</f>
        <v>346</v>
      </c>
      <c r="L21" s="228">
        <f>SUM(L4:L20)</f>
        <v>2659.3</v>
      </c>
      <c r="M21" s="101">
        <f>SUM(M4:M20)</f>
        <v>4436.1</v>
      </c>
      <c r="N21" s="226">
        <f>SUM(N4:N20)</f>
        <v>528</v>
      </c>
      <c r="O21" s="181">
        <f>SUM(O5:O20)</f>
        <v>625</v>
      </c>
      <c r="P21" s="101">
        <f>SUM(P4:P20)</f>
        <v>1005.3</v>
      </c>
      <c r="Q21" s="101">
        <f>SUM(Q4:Q20)</f>
        <v>2441.2999999999997</v>
      </c>
      <c r="R21" s="101">
        <f>SUM(R4:R20)</f>
        <v>1886.2000000000003</v>
      </c>
      <c r="S21" s="101">
        <f>SUM(S4:S20)</f>
        <v>11124.1</v>
      </c>
      <c r="T21" s="101">
        <f>SUM(T4:T20)</f>
        <v>15620.59</v>
      </c>
      <c r="U21" s="101">
        <f>SUM(U5:U20)</f>
        <v>53563.59</v>
      </c>
      <c r="V21" s="101">
        <f>SUM(V4:V20)</f>
        <v>100.00000000000003</v>
      </c>
      <c r="W21" s="1"/>
      <c r="X21" s="11"/>
      <c r="Y21" s="11"/>
      <c r="Z21" s="11"/>
      <c r="AA21" s="11"/>
      <c r="AB21" s="11"/>
      <c r="AC21" s="11"/>
      <c r="AD21" s="11"/>
      <c r="AE21" s="12"/>
    </row>
    <row r="22" spans="2:31" ht="30.75" thickBot="1" thickTop="1">
      <c r="B22" s="103" t="s">
        <v>100</v>
      </c>
      <c r="C22" s="99"/>
      <c r="D22" s="100"/>
      <c r="E22" s="178"/>
      <c r="F22" s="101">
        <f>F21*39</f>
        <v>693439.4999999999</v>
      </c>
      <c r="G22" s="99"/>
      <c r="H22" s="102"/>
      <c r="I22" s="101">
        <f>I21*39</f>
        <v>10717.2</v>
      </c>
      <c r="J22" s="99"/>
      <c r="K22" s="100"/>
      <c r="L22" s="101"/>
      <c r="M22" s="101">
        <f>M21*39</f>
        <v>173007.90000000002</v>
      </c>
      <c r="N22" s="156"/>
      <c r="O22" s="173"/>
      <c r="P22" s="165"/>
      <c r="Q22" s="101">
        <f>Q21*39</f>
        <v>95210.69999999998</v>
      </c>
      <c r="R22" s="101">
        <f>R21*39</f>
        <v>73561.80000000002</v>
      </c>
      <c r="S22" s="101">
        <f>S21*39</f>
        <v>433839.9</v>
      </c>
      <c r="T22" s="101">
        <f>T21*39</f>
        <v>609203.01</v>
      </c>
      <c r="U22" s="101">
        <f>U21*39</f>
        <v>2088980.0099999998</v>
      </c>
      <c r="V22" s="101"/>
      <c r="W22" s="1"/>
      <c r="X22" s="12"/>
      <c r="Y22" s="12"/>
      <c r="Z22" s="12"/>
      <c r="AA22" s="12"/>
      <c r="AB22" s="12"/>
      <c r="AC22" s="12"/>
      <c r="AD22" s="12"/>
      <c r="AE22" s="12"/>
    </row>
    <row r="23" spans="2:31" ht="30.75" thickBot="1" thickTop="1">
      <c r="B23" s="105" t="s">
        <v>30</v>
      </c>
      <c r="C23" s="99"/>
      <c r="D23" s="100"/>
      <c r="E23" s="101"/>
      <c r="F23" s="180">
        <f>F21*100/$U$21</f>
        <v>33.195123777177734</v>
      </c>
      <c r="G23" s="99"/>
      <c r="H23" s="101"/>
      <c r="I23" s="180">
        <f>I21*100/$U$21</f>
        <v>0.5130350672910461</v>
      </c>
      <c r="J23" s="101"/>
      <c r="K23" s="104"/>
      <c r="L23" s="101"/>
      <c r="M23" s="180">
        <f>M21*100/$U$21</f>
        <v>8.281931812262773</v>
      </c>
      <c r="N23" s="101"/>
      <c r="O23" s="164"/>
      <c r="P23" s="101"/>
      <c r="Q23" s="180">
        <f>Q21*100/$U$21</f>
        <v>4.557760224809427</v>
      </c>
      <c r="R23" s="180">
        <f>R21*100/$U$21</f>
        <v>3.5214219211221662</v>
      </c>
      <c r="S23" s="180">
        <f>S21*100/$U$21</f>
        <v>20.768025444149657</v>
      </c>
      <c r="T23" s="180">
        <f>T21*100/$U$21</f>
        <v>29.162701753187196</v>
      </c>
      <c r="U23" s="180">
        <f>U21*100/$U$21</f>
        <v>100</v>
      </c>
      <c r="V23" s="180"/>
      <c r="W23" s="110"/>
      <c r="X23" s="12"/>
      <c r="Y23" s="12"/>
      <c r="Z23" s="12"/>
      <c r="AA23" s="12"/>
      <c r="AB23" s="12"/>
      <c r="AC23" s="12"/>
      <c r="AD23" s="12"/>
      <c r="AE23" s="12"/>
    </row>
    <row r="24" spans="2:31" ht="30" thickTop="1">
      <c r="B24" s="89" t="s">
        <v>31</v>
      </c>
      <c r="R24" s="183"/>
      <c r="S24" s="217"/>
      <c r="W24" s="1"/>
      <c r="X24" s="12"/>
      <c r="Y24" s="12"/>
      <c r="Z24" s="12"/>
      <c r="AA24" s="12"/>
      <c r="AB24" s="12"/>
      <c r="AC24" s="12"/>
      <c r="AD24" s="12"/>
      <c r="AE24" s="12"/>
    </row>
    <row r="25" spans="2:31" ht="29.25">
      <c r="B25" s="86" t="s">
        <v>95</v>
      </c>
      <c r="C25" s="87"/>
      <c r="D25" s="87"/>
      <c r="E25" s="106"/>
      <c r="F25" s="106"/>
      <c r="G25" s="87"/>
      <c r="H25" s="88"/>
      <c r="I25" s="88"/>
      <c r="J25" s="88"/>
      <c r="K25" s="88"/>
      <c r="L25" s="88"/>
      <c r="M25" s="88"/>
      <c r="N25" s="88"/>
      <c r="O25" s="88"/>
      <c r="P25" s="106"/>
      <c r="R25" s="184"/>
      <c r="T25" s="216"/>
      <c r="U25" s="68"/>
      <c r="V25" s="68"/>
      <c r="X25" s="12"/>
      <c r="Y25" s="12"/>
      <c r="Z25" s="12"/>
      <c r="AA25" s="12"/>
      <c r="AB25" s="12"/>
      <c r="AC25" s="12"/>
      <c r="AD25" s="12"/>
      <c r="AE25" s="12"/>
    </row>
    <row r="26" spans="2:31" ht="29.25">
      <c r="B26" s="86" t="s">
        <v>92</v>
      </c>
      <c r="C26" s="87"/>
      <c r="D26" s="87"/>
      <c r="E26" s="106"/>
      <c r="F26" s="106"/>
      <c r="G26" s="87"/>
      <c r="H26" s="88"/>
      <c r="I26" s="88"/>
      <c r="J26" s="88"/>
      <c r="K26" s="88"/>
      <c r="L26" s="88"/>
      <c r="M26" s="88"/>
      <c r="N26" s="88"/>
      <c r="O26" s="88"/>
      <c r="P26" s="106"/>
      <c r="S26" s="68"/>
      <c r="T26" s="68"/>
      <c r="U26" s="68"/>
      <c r="V26" s="68"/>
      <c r="X26" s="12"/>
      <c r="Y26" s="12"/>
      <c r="Z26" s="12"/>
      <c r="AA26" s="12"/>
      <c r="AB26" s="12"/>
      <c r="AC26" s="12"/>
      <c r="AD26" s="12"/>
      <c r="AE26" s="12"/>
    </row>
    <row r="27" spans="2:31" ht="29.25">
      <c r="B27" s="86" t="s">
        <v>90</v>
      </c>
      <c r="C27" s="87"/>
      <c r="D27" s="87"/>
      <c r="E27" s="106"/>
      <c r="F27" s="106"/>
      <c r="G27" s="87"/>
      <c r="H27" s="88"/>
      <c r="I27" s="88"/>
      <c r="J27" s="88"/>
      <c r="K27" s="88"/>
      <c r="L27" s="88"/>
      <c r="M27" s="88"/>
      <c r="N27" s="88"/>
      <c r="O27" s="88"/>
      <c r="P27" s="106"/>
      <c r="Q27" s="134"/>
      <c r="T27" s="68"/>
      <c r="U27" s="68"/>
      <c r="V27" s="68"/>
      <c r="X27" s="12"/>
      <c r="Y27" s="12"/>
      <c r="Z27" s="12"/>
      <c r="AA27" s="12"/>
      <c r="AB27" s="12"/>
      <c r="AC27" s="12"/>
      <c r="AD27" s="12"/>
      <c r="AE27" s="12"/>
    </row>
    <row r="28" spans="2:23" ht="29.25">
      <c r="B28" s="201"/>
      <c r="C28" s="87"/>
      <c r="D28" s="87"/>
      <c r="E28" s="106"/>
      <c r="F28" s="106"/>
      <c r="G28" s="88"/>
      <c r="H28" s="88"/>
      <c r="I28" s="88"/>
      <c r="J28" s="88"/>
      <c r="K28" s="88"/>
      <c r="L28" s="88"/>
      <c r="M28" s="88"/>
      <c r="N28" s="87"/>
      <c r="O28" s="87"/>
      <c r="P28" s="106"/>
      <c r="Q28" s="106"/>
      <c r="R28" s="106"/>
      <c r="S28" s="106"/>
      <c r="T28" s="107"/>
      <c r="U28" s="106"/>
      <c r="V28" s="106"/>
      <c r="W28" s="1"/>
    </row>
    <row r="29" spans="2:23" ht="26.25">
      <c r="B29" s="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1"/>
    </row>
    <row r="30" spans="2:23" ht="23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23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41"/>
      <c r="T31" s="1"/>
      <c r="U31" s="1"/>
      <c r="V31" s="1"/>
      <c r="W31" s="1"/>
    </row>
    <row r="32" ht="21">
      <c r="S32" s="232"/>
    </row>
    <row r="33" ht="21">
      <c r="S33" s="232"/>
    </row>
    <row r="34" spans="18:19" ht="29.25">
      <c r="R34" s="106"/>
      <c r="S34" s="232"/>
    </row>
    <row r="35" ht="21">
      <c r="S35" s="232"/>
    </row>
    <row r="36" ht="21">
      <c r="S36" s="232"/>
    </row>
    <row r="37" ht="21">
      <c r="S37" s="232"/>
    </row>
    <row r="38" ht="21">
      <c r="S38" s="232"/>
    </row>
    <row r="39" ht="21">
      <c r="S39" s="232"/>
    </row>
    <row r="40" ht="21">
      <c r="S40" s="232"/>
    </row>
    <row r="41" ht="21">
      <c r="S41" s="232"/>
    </row>
    <row r="42" ht="21">
      <c r="S42" s="232"/>
    </row>
    <row r="43" ht="21">
      <c r="S43" s="232"/>
    </row>
    <row r="44" ht="21">
      <c r="S44" s="232"/>
    </row>
    <row r="45" spans="17:19" ht="23.25">
      <c r="Q45" s="6">
        <f>2+1+1+9+3+7+1+5+4+30+1+6+2+3+5+5+8+1+1+5+4+6+3+7+14+18+6+24+1+2</f>
        <v>185</v>
      </c>
      <c r="R45" s="7"/>
      <c r="S45" s="42"/>
    </row>
    <row r="46" ht="21">
      <c r="S46" s="232"/>
    </row>
    <row r="47" spans="14:19" ht="23.25">
      <c r="N47" s="6">
        <f>2+1+1+9+3+7+1+5+4+30+1+6+2+3+5+5+8+1+1+5+4+6+3+7+14+18+6+24+1+2</f>
        <v>185</v>
      </c>
      <c r="O47" s="6"/>
      <c r="P47" s="7">
        <f>2.48+1+1+2+4+0.5+5.5+1+3+5.86+9.59+0.39+0.65+1.58+2+5.51+8.7+1+5.23+7.73+0.23+6.24+1.36+1.26+5.39+7.53+3.3+2+1.83+2+6.03+3.96+7.51+2.13+2.39+8.78+2.14+4.67+3.53+6.3+8.63+0.76+2.13+3.69+0.19+4.92+9.18+6.13+7.94+6.69+1+3.21+0.64+10.89</f>
        <v>213.29999999999995</v>
      </c>
      <c r="Q47" s="7">
        <f>12.75874+3.835+2.96+7.67+16.801+1.5745+41.1265+3.835+2.96+7.67+22.46214+49.9623+1.89852+1.89852+2.47419+6.0377+7.67+23.02936+42.0501+2.96+19.81423+29.65733+0.86597+46.91814+5.1958+3.72387+20.78326+28.94809+20.4759+7.67+5.42667+7.67+26.81933+48.74449+7.67+2.96+17.99936+8.18606+7.67+1.48452+35.34903-10.7+6.71786+29.85733+7.67+3.256+1.66183+27.5128+29.39735+2.96904+3.835+3.34194+14.10292+0.90976+16.39409+3.835+30.04162+15.34+3.835+3.35464+30.67994+27.05449+3.835+11.31862+2.4742+3.835+2.96+7.67+27.02015</f>
        <v>925.8452</v>
      </c>
      <c r="S47" s="232"/>
    </row>
    <row r="48" ht="21">
      <c r="S48" s="232"/>
    </row>
    <row r="49" ht="21">
      <c r="S49" s="232"/>
    </row>
    <row r="50" ht="21">
      <c r="S50" s="232"/>
    </row>
    <row r="51" ht="21">
      <c r="S51" s="232"/>
    </row>
    <row r="52" ht="21">
      <c r="S52" s="232"/>
    </row>
    <row r="53" ht="21">
      <c r="S53" s="232"/>
    </row>
    <row r="54" ht="21">
      <c r="S54" s="232"/>
    </row>
    <row r="55" ht="21">
      <c r="S55" s="232"/>
    </row>
    <row r="56" ht="21">
      <c r="S56" s="232"/>
    </row>
    <row r="57" ht="21">
      <c r="S57" s="232"/>
    </row>
    <row r="58" ht="21">
      <c r="S58" s="232"/>
    </row>
    <row r="59" ht="21">
      <c r="S59" s="232"/>
    </row>
    <row r="60" ht="21">
      <c r="S60" s="232"/>
    </row>
    <row r="61" ht="21">
      <c r="S61" s="232"/>
    </row>
    <row r="62" ht="21">
      <c r="S62" s="232"/>
    </row>
    <row r="63" ht="21">
      <c r="S63" s="232"/>
    </row>
    <row r="64" ht="21">
      <c r="S64" s="232"/>
    </row>
    <row r="65" ht="21">
      <c r="S65" s="232"/>
    </row>
    <row r="66" ht="21">
      <c r="S66" s="232"/>
    </row>
    <row r="67" ht="21">
      <c r="S67" s="232"/>
    </row>
    <row r="68" ht="21">
      <c r="S68" s="232"/>
    </row>
    <row r="69" ht="21">
      <c r="S69" s="232"/>
    </row>
    <row r="70" ht="21">
      <c r="S70" s="232"/>
    </row>
    <row r="71" ht="21">
      <c r="S71" s="232"/>
    </row>
    <row r="72" ht="21">
      <c r="S72" s="232"/>
    </row>
    <row r="73" ht="21">
      <c r="S73" s="232"/>
    </row>
    <row r="74" ht="21">
      <c r="S74" s="232"/>
    </row>
    <row r="75" ht="21">
      <c r="S75" s="232"/>
    </row>
    <row r="76" ht="21">
      <c r="S76" s="232"/>
    </row>
    <row r="77" ht="21">
      <c r="S77" s="232"/>
    </row>
    <row r="78" ht="21">
      <c r="S78" s="232"/>
    </row>
    <row r="79" ht="21">
      <c r="S79" s="232"/>
    </row>
    <row r="80" ht="21">
      <c r="S80" s="232"/>
    </row>
    <row r="81" ht="21">
      <c r="S81" s="232"/>
    </row>
  </sheetData>
  <mergeCells count="2">
    <mergeCell ref="N3:Q3"/>
    <mergeCell ref="C3:F3"/>
  </mergeCells>
  <printOptions horizontalCentered="1" verticalCentered="1"/>
  <pageMargins left="0.511811023622047" right="0.590551181102362" top="0.47244094488189" bottom="0.0393700787401575" header="0.354330708661417" footer="0.039370078740157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" sqref="J4"/>
    </sheetView>
  </sheetViews>
  <sheetFormatPr defaultColWidth="9.33203125" defaultRowHeight="21"/>
  <cols>
    <col min="1" max="1" width="62" style="0" customWidth="1"/>
    <col min="2" max="2" width="8.5" style="0" customWidth="1"/>
    <col min="3" max="3" width="5.83203125" style="0" customWidth="1"/>
    <col min="4" max="4" width="13" style="0" customWidth="1"/>
    <col min="5" max="5" width="15.5" style="0" customWidth="1"/>
    <col min="6" max="6" width="10" style="0" customWidth="1"/>
    <col min="7" max="7" width="10.83203125" style="0" customWidth="1"/>
    <col min="8" max="8" width="12.83203125" style="0" customWidth="1"/>
    <col min="9" max="9" width="7.33203125" style="0" customWidth="1"/>
    <col min="10" max="10" width="8" style="0" bestFit="1" customWidth="1"/>
    <col min="11" max="11" width="10.66015625" style="0" customWidth="1"/>
    <col min="12" max="12" width="13.16015625" style="0" customWidth="1"/>
    <col min="14" max="14" width="9.16015625" style="0" customWidth="1"/>
    <col min="15" max="15" width="10.33203125" style="0" customWidth="1"/>
    <col min="16" max="16" width="13.33203125" style="0" customWidth="1"/>
    <col min="17" max="17" width="17" style="0" customWidth="1"/>
    <col min="18" max="18" width="12.5" style="0" customWidth="1"/>
    <col min="19" max="19" width="16.16015625" style="0" customWidth="1"/>
    <col min="20" max="20" width="16" style="0" customWidth="1"/>
    <col min="21" max="21" width="11" style="0" customWidth="1"/>
    <col min="23" max="23" width="13.83203125" style="0" customWidth="1"/>
  </cols>
  <sheetData>
    <row r="1" spans="1:21" ht="34.5">
      <c r="A1" s="246" t="s">
        <v>96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1" ht="26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103</v>
      </c>
      <c r="T2" s="9"/>
      <c r="U2" s="9"/>
    </row>
    <row r="3" spans="1:21" ht="26.25">
      <c r="A3" s="13" t="s">
        <v>32</v>
      </c>
      <c r="B3" s="14" t="s">
        <v>33</v>
      </c>
      <c r="C3" s="16" t="s">
        <v>1</v>
      </c>
      <c r="D3" s="9"/>
      <c r="E3" s="16"/>
      <c r="F3" s="14"/>
      <c r="G3" s="9" t="s">
        <v>2</v>
      </c>
      <c r="H3" s="9"/>
      <c r="I3" s="15" t="s">
        <v>3</v>
      </c>
      <c r="J3" s="16"/>
      <c r="K3" s="16"/>
      <c r="L3" s="16"/>
      <c r="M3" s="14" t="s">
        <v>4</v>
      </c>
      <c r="N3" s="9"/>
      <c r="O3" s="9"/>
      <c r="P3" s="9"/>
      <c r="Q3" s="17" t="s">
        <v>5</v>
      </c>
      <c r="R3" s="17" t="s">
        <v>6</v>
      </c>
      <c r="S3" s="17" t="s">
        <v>7</v>
      </c>
      <c r="T3" s="17" t="s">
        <v>8</v>
      </c>
      <c r="U3" s="17" t="s">
        <v>9</v>
      </c>
    </row>
    <row r="4" spans="1:21" s="2" customFormat="1" ht="26.25">
      <c r="A4" s="9"/>
      <c r="B4" s="45" t="s">
        <v>11</v>
      </c>
      <c r="C4" s="47" t="s">
        <v>12</v>
      </c>
      <c r="D4" s="15" t="s">
        <v>13</v>
      </c>
      <c r="E4" s="15" t="s">
        <v>14</v>
      </c>
      <c r="F4" s="15" t="s">
        <v>11</v>
      </c>
      <c r="G4" s="15" t="s">
        <v>13</v>
      </c>
      <c r="H4" s="15" t="s">
        <v>14</v>
      </c>
      <c r="I4" s="15" t="s">
        <v>11</v>
      </c>
      <c r="J4" s="47" t="s">
        <v>12</v>
      </c>
      <c r="K4" s="15" t="s">
        <v>13</v>
      </c>
      <c r="L4" s="15" t="s">
        <v>14</v>
      </c>
      <c r="M4" s="139" t="s">
        <v>11</v>
      </c>
      <c r="N4" s="207" t="s">
        <v>12</v>
      </c>
      <c r="O4" s="137" t="s">
        <v>13</v>
      </c>
      <c r="P4" s="208" t="s">
        <v>14</v>
      </c>
      <c r="Q4" s="14"/>
      <c r="R4" s="14"/>
      <c r="S4" s="18" t="s">
        <v>34</v>
      </c>
      <c r="T4" s="14"/>
      <c r="U4" s="14"/>
    </row>
    <row r="5" spans="1:23" s="2" customFormat="1" ht="26.25">
      <c r="A5" s="12" t="s">
        <v>35</v>
      </c>
      <c r="B5" s="33"/>
      <c r="C5" s="36">
        <v>2</v>
      </c>
      <c r="D5" s="21">
        <v>5.3</v>
      </c>
      <c r="E5" s="21">
        <v>167.4</v>
      </c>
      <c r="F5" s="19">
        <v>1</v>
      </c>
      <c r="G5" s="21">
        <v>2.73</v>
      </c>
      <c r="H5" s="21">
        <v>17.3</v>
      </c>
      <c r="I5" s="19">
        <v>1</v>
      </c>
      <c r="J5" s="20">
        <v>2</v>
      </c>
      <c r="K5" s="21">
        <v>8.6</v>
      </c>
      <c r="L5" s="21">
        <v>26.9</v>
      </c>
      <c r="M5" s="22">
        <v>35</v>
      </c>
      <c r="N5" s="10">
        <v>43</v>
      </c>
      <c r="O5" s="21">
        <v>67.9</v>
      </c>
      <c r="P5" s="21">
        <v>191.8</v>
      </c>
      <c r="Q5" s="21">
        <v>33.1</v>
      </c>
      <c r="R5" s="21">
        <v>431.5</v>
      </c>
      <c r="S5" s="21">
        <v>579.4</v>
      </c>
      <c r="T5" s="21">
        <f>S5+R5+Q5+P5+L5+H5+E5</f>
        <v>1447.4</v>
      </c>
      <c r="U5" s="26">
        <f aca="true" t="shared" si="0" ref="U5:U28">T5*100/$T$29</f>
        <v>2.7022087205133185</v>
      </c>
      <c r="V5" s="158"/>
      <c r="W5" s="39"/>
    </row>
    <row r="6" spans="1:22" ht="26.25">
      <c r="A6" s="12" t="s">
        <v>36</v>
      </c>
      <c r="B6" s="33"/>
      <c r="C6" s="36">
        <v>1</v>
      </c>
      <c r="D6" s="21">
        <v>12</v>
      </c>
      <c r="E6" s="21">
        <v>75.9</v>
      </c>
      <c r="F6" s="19"/>
      <c r="G6" s="21"/>
      <c r="H6" s="21">
        <v>0</v>
      </c>
      <c r="I6" s="19"/>
      <c r="J6" s="20">
        <v>1</v>
      </c>
      <c r="K6" s="21">
        <v>1.1</v>
      </c>
      <c r="L6" s="21">
        <v>3.5</v>
      </c>
      <c r="M6" s="33">
        <v>23</v>
      </c>
      <c r="N6" s="25">
        <v>28</v>
      </c>
      <c r="O6" s="21">
        <v>76.1</v>
      </c>
      <c r="P6" s="21">
        <v>147.6</v>
      </c>
      <c r="Q6" s="21"/>
      <c r="R6" s="21">
        <v>603</v>
      </c>
      <c r="S6" s="21"/>
      <c r="T6" s="21">
        <f aca="true" t="shared" si="1" ref="T6:T28">S6+R6+Q6+P6+L6+H6+E6</f>
        <v>830</v>
      </c>
      <c r="U6" s="26">
        <f t="shared" si="0"/>
        <v>1.5495600649620385</v>
      </c>
      <c r="V6" s="35"/>
    </row>
    <row r="7" spans="1:22" ht="26.25">
      <c r="A7" s="12" t="s">
        <v>37</v>
      </c>
      <c r="B7" s="22"/>
      <c r="C7" s="12"/>
      <c r="D7" s="21"/>
      <c r="E7" s="21">
        <v>0</v>
      </c>
      <c r="F7" s="19"/>
      <c r="G7" s="21"/>
      <c r="H7" s="21">
        <v>0</v>
      </c>
      <c r="I7" s="19"/>
      <c r="J7" s="20"/>
      <c r="K7" s="21"/>
      <c r="L7" s="21">
        <v>0</v>
      </c>
      <c r="M7" s="22"/>
      <c r="N7" s="10"/>
      <c r="O7" s="21"/>
      <c r="P7" s="21"/>
      <c r="Q7" s="21">
        <v>37.3</v>
      </c>
      <c r="R7" s="21"/>
      <c r="S7" s="21">
        <v>60</v>
      </c>
      <c r="T7" s="21">
        <f t="shared" si="1"/>
        <v>97.3</v>
      </c>
      <c r="U7" s="26">
        <f t="shared" si="0"/>
        <v>0.1816532461696462</v>
      </c>
      <c r="V7" s="35"/>
    </row>
    <row r="8" spans="1:22" ht="26.25">
      <c r="A8" s="12" t="s">
        <v>38</v>
      </c>
      <c r="B8" s="22">
        <v>1</v>
      </c>
      <c r="C8" s="12">
        <v>3</v>
      </c>
      <c r="D8" s="21">
        <v>24.7</v>
      </c>
      <c r="E8" s="21">
        <v>366</v>
      </c>
      <c r="F8" s="19"/>
      <c r="G8" s="21"/>
      <c r="H8" s="21">
        <v>0</v>
      </c>
      <c r="I8" s="19"/>
      <c r="J8" s="20"/>
      <c r="K8" s="21"/>
      <c r="L8" s="21">
        <v>0</v>
      </c>
      <c r="M8" s="22">
        <v>31</v>
      </c>
      <c r="N8" s="10">
        <v>33</v>
      </c>
      <c r="O8" s="21">
        <v>16.7</v>
      </c>
      <c r="P8" s="21">
        <v>49.3</v>
      </c>
      <c r="Q8" s="21"/>
      <c r="R8" s="21"/>
      <c r="S8" s="40"/>
      <c r="T8" s="21">
        <f t="shared" si="1"/>
        <v>415.3</v>
      </c>
      <c r="U8" s="26">
        <f t="shared" si="0"/>
        <v>0.7753401144322103</v>
      </c>
      <c r="V8" s="35"/>
    </row>
    <row r="9" spans="1:22" ht="26.25">
      <c r="A9" s="12" t="s">
        <v>39</v>
      </c>
      <c r="B9" s="22"/>
      <c r="C9" s="12"/>
      <c r="D9" s="21"/>
      <c r="E9" s="21">
        <v>0</v>
      </c>
      <c r="F9" s="19">
        <v>1</v>
      </c>
      <c r="G9" s="21">
        <v>0.1</v>
      </c>
      <c r="H9" s="21">
        <v>0.6</v>
      </c>
      <c r="I9" s="19"/>
      <c r="J9" s="20"/>
      <c r="K9" s="21"/>
      <c r="L9" s="21">
        <v>0</v>
      </c>
      <c r="M9" s="22">
        <v>21</v>
      </c>
      <c r="N9" s="10">
        <v>21</v>
      </c>
      <c r="O9" s="21">
        <v>18.6</v>
      </c>
      <c r="P9" s="21">
        <v>75.2</v>
      </c>
      <c r="Q9" s="21">
        <v>67</v>
      </c>
      <c r="R9" s="21"/>
      <c r="S9" s="53"/>
      <c r="T9" s="21">
        <f t="shared" si="1"/>
        <v>142.79999999999998</v>
      </c>
      <c r="U9" s="26">
        <f t="shared" si="0"/>
        <v>0.26659900876696274</v>
      </c>
      <c r="V9" s="35"/>
    </row>
    <row r="10" spans="1:23" ht="26.25">
      <c r="A10" s="12" t="s">
        <v>40</v>
      </c>
      <c r="B10" s="33">
        <v>10</v>
      </c>
      <c r="C10" s="36">
        <v>30</v>
      </c>
      <c r="D10" s="21">
        <v>221.88</v>
      </c>
      <c r="E10" s="21">
        <v>3048.8</v>
      </c>
      <c r="F10" s="19">
        <v>9</v>
      </c>
      <c r="G10" s="21">
        <v>7.3</v>
      </c>
      <c r="H10" s="21">
        <v>46.2</v>
      </c>
      <c r="I10" s="19">
        <f>2</f>
        <v>2</v>
      </c>
      <c r="J10" s="20">
        <f>3+4</f>
        <v>7</v>
      </c>
      <c r="K10" s="21">
        <v>45.4</v>
      </c>
      <c r="L10" s="48">
        <v>90.8</v>
      </c>
      <c r="M10" s="22">
        <v>85</v>
      </c>
      <c r="N10" s="10">
        <v>91</v>
      </c>
      <c r="O10" s="21">
        <v>123.4</v>
      </c>
      <c r="P10" s="21">
        <v>321.5</v>
      </c>
      <c r="Q10" s="21">
        <v>110.5</v>
      </c>
      <c r="R10" s="21">
        <v>72.9</v>
      </c>
      <c r="S10" s="22"/>
      <c r="T10" s="21">
        <f t="shared" si="1"/>
        <v>3690.7000000000003</v>
      </c>
      <c r="U10" s="26">
        <f t="shared" si="0"/>
        <v>6.890314857536621</v>
      </c>
      <c r="V10" s="35"/>
      <c r="W10" s="175"/>
    </row>
    <row r="11" spans="1:22" ht="26.25">
      <c r="A11" s="159" t="s">
        <v>79</v>
      </c>
      <c r="B11" s="33">
        <v>8</v>
      </c>
      <c r="C11" s="36">
        <v>11</v>
      </c>
      <c r="D11" s="21">
        <v>34.99</v>
      </c>
      <c r="E11" s="21">
        <v>221.3</v>
      </c>
      <c r="F11" s="19"/>
      <c r="G11" s="21"/>
      <c r="H11" s="21">
        <v>0</v>
      </c>
      <c r="I11" s="19">
        <v>1</v>
      </c>
      <c r="J11" s="20">
        <v>1</v>
      </c>
      <c r="K11" s="21">
        <v>6</v>
      </c>
      <c r="L11" s="21">
        <v>18.8</v>
      </c>
      <c r="M11" s="22">
        <v>16</v>
      </c>
      <c r="N11" s="10">
        <v>24</v>
      </c>
      <c r="O11" s="21">
        <v>48.6</v>
      </c>
      <c r="P11" s="21">
        <v>134.9</v>
      </c>
      <c r="Q11" s="21">
        <v>4</v>
      </c>
      <c r="R11" s="21">
        <v>32.2</v>
      </c>
      <c r="S11" s="21"/>
      <c r="T11" s="21">
        <f t="shared" si="1"/>
        <v>411.20000000000005</v>
      </c>
      <c r="U11" s="26">
        <f t="shared" si="0"/>
        <v>0.7676856610992655</v>
      </c>
      <c r="V11" s="35"/>
    </row>
    <row r="12" spans="1:22" ht="26.25">
      <c r="A12" s="12" t="s">
        <v>41</v>
      </c>
      <c r="B12" s="33"/>
      <c r="C12" s="36">
        <v>1</v>
      </c>
      <c r="D12" s="21">
        <v>10</v>
      </c>
      <c r="E12" s="21">
        <v>298.6</v>
      </c>
      <c r="F12" s="19"/>
      <c r="G12" s="21"/>
      <c r="H12" s="21">
        <v>0</v>
      </c>
      <c r="I12" s="19"/>
      <c r="J12" s="20"/>
      <c r="K12" s="21"/>
      <c r="L12" s="21">
        <v>0</v>
      </c>
      <c r="M12" s="22">
        <v>19</v>
      </c>
      <c r="N12" s="10">
        <v>22</v>
      </c>
      <c r="O12" s="21">
        <v>12.2</v>
      </c>
      <c r="P12" s="21">
        <v>38.8</v>
      </c>
      <c r="Q12" s="21">
        <v>81.7</v>
      </c>
      <c r="R12" s="21"/>
      <c r="S12" s="22"/>
      <c r="T12" s="21">
        <f t="shared" si="1"/>
        <v>419.1</v>
      </c>
      <c r="U12" s="26">
        <f t="shared" si="0"/>
        <v>0.7824344858139642</v>
      </c>
      <c r="V12" s="35"/>
    </row>
    <row r="13" spans="1:22" ht="26.25">
      <c r="A13" s="12" t="s">
        <v>42</v>
      </c>
      <c r="B13" s="33">
        <v>12</v>
      </c>
      <c r="C13" s="36">
        <v>20</v>
      </c>
      <c r="D13" s="21">
        <v>112.42</v>
      </c>
      <c r="E13" s="21">
        <v>1067</v>
      </c>
      <c r="F13" s="19">
        <v>13</v>
      </c>
      <c r="G13" s="21">
        <v>12.2</v>
      </c>
      <c r="H13" s="21">
        <v>77.2</v>
      </c>
      <c r="I13" s="19">
        <f>3+25+5</f>
        <v>33</v>
      </c>
      <c r="J13" s="20">
        <f>4+81+1+5</f>
        <v>91</v>
      </c>
      <c r="K13" s="21">
        <v>623.4</v>
      </c>
      <c r="L13" s="21">
        <v>896.8</v>
      </c>
      <c r="M13" s="22">
        <v>43</v>
      </c>
      <c r="N13" s="10">
        <v>45</v>
      </c>
      <c r="O13" s="21">
        <v>27.4</v>
      </c>
      <c r="P13" s="21">
        <v>115.2</v>
      </c>
      <c r="Q13" s="21">
        <v>78.1</v>
      </c>
      <c r="R13" s="21">
        <v>56.2</v>
      </c>
      <c r="S13" s="21"/>
      <c r="T13" s="120">
        <f t="shared" si="1"/>
        <v>2290.5</v>
      </c>
      <c r="U13" s="122">
        <f t="shared" si="0"/>
        <v>4.276225697344035</v>
      </c>
      <c r="V13" s="195"/>
    </row>
    <row r="14" spans="1:22" ht="26.25">
      <c r="A14" s="12" t="s">
        <v>43</v>
      </c>
      <c r="B14" s="33">
        <v>6</v>
      </c>
      <c r="C14" s="36">
        <v>12</v>
      </c>
      <c r="D14" s="21">
        <v>59.72</v>
      </c>
      <c r="E14" s="21">
        <v>635.2</v>
      </c>
      <c r="F14" s="19">
        <v>4</v>
      </c>
      <c r="G14" s="21">
        <v>0.86</v>
      </c>
      <c r="H14" s="21">
        <v>5.4</v>
      </c>
      <c r="I14" s="19"/>
      <c r="J14" s="20">
        <v>1</v>
      </c>
      <c r="K14" s="21">
        <v>10.2</v>
      </c>
      <c r="L14" s="21">
        <v>32.1</v>
      </c>
      <c r="M14" s="22">
        <v>5</v>
      </c>
      <c r="N14" s="10">
        <v>6</v>
      </c>
      <c r="O14" s="21">
        <v>5.5</v>
      </c>
      <c r="P14" s="21">
        <v>16.6</v>
      </c>
      <c r="Q14" s="21">
        <v>618.4</v>
      </c>
      <c r="R14" s="21"/>
      <c r="S14" s="22">
        <v>1142.1</v>
      </c>
      <c r="T14" s="120">
        <f t="shared" si="1"/>
        <v>2449.8</v>
      </c>
      <c r="U14" s="122">
        <f t="shared" si="0"/>
        <v>4.573629213426509</v>
      </c>
      <c r="V14" s="195"/>
    </row>
    <row r="15" spans="1:22" ht="26.25">
      <c r="A15" s="159" t="s">
        <v>80</v>
      </c>
      <c r="B15" s="33">
        <v>9</v>
      </c>
      <c r="C15" s="36">
        <v>18</v>
      </c>
      <c r="D15" s="21">
        <v>55.44</v>
      </c>
      <c r="E15" s="21">
        <v>367.1</v>
      </c>
      <c r="F15" s="19"/>
      <c r="G15" s="21"/>
      <c r="H15" s="21">
        <v>0</v>
      </c>
      <c r="I15" s="19">
        <v>1</v>
      </c>
      <c r="J15" s="20">
        <v>6</v>
      </c>
      <c r="K15" s="21">
        <v>52.4</v>
      </c>
      <c r="L15" s="21">
        <v>164.3</v>
      </c>
      <c r="M15" s="33">
        <v>27</v>
      </c>
      <c r="N15" s="25">
        <v>32</v>
      </c>
      <c r="O15" s="21">
        <v>66.7</v>
      </c>
      <c r="P15" s="21">
        <v>209.7</v>
      </c>
      <c r="Q15" s="21"/>
      <c r="R15" s="21"/>
      <c r="S15" s="21"/>
      <c r="T15" s="21">
        <f t="shared" si="1"/>
        <v>741.1</v>
      </c>
      <c r="U15" s="26">
        <f t="shared" si="0"/>
        <v>1.383589113425743</v>
      </c>
      <c r="V15" s="35"/>
    </row>
    <row r="16" spans="1:22" ht="26.25">
      <c r="A16" s="12" t="s">
        <v>44</v>
      </c>
      <c r="B16" s="33">
        <v>9</v>
      </c>
      <c r="C16" s="36">
        <v>47</v>
      </c>
      <c r="D16" s="21">
        <v>321.23</v>
      </c>
      <c r="E16" s="21">
        <v>5819.8</v>
      </c>
      <c r="F16" s="19">
        <v>4</v>
      </c>
      <c r="G16" s="21">
        <v>1.43</v>
      </c>
      <c r="H16" s="21">
        <v>9</v>
      </c>
      <c r="I16" s="19">
        <f>1+14+34+17+1+4+3</f>
        <v>74</v>
      </c>
      <c r="J16" s="20">
        <f>3+2+33+81+3+27+15+8+8</f>
        <v>180</v>
      </c>
      <c r="K16" s="21">
        <v>1452.9</v>
      </c>
      <c r="L16" s="21">
        <v>2086.7</v>
      </c>
      <c r="M16" s="22">
        <v>57</v>
      </c>
      <c r="N16" s="10">
        <v>90</v>
      </c>
      <c r="O16" s="21">
        <v>325.1</v>
      </c>
      <c r="P16" s="21">
        <v>391.8</v>
      </c>
      <c r="Q16" s="21">
        <v>567.1</v>
      </c>
      <c r="R16" s="21">
        <v>3794.1</v>
      </c>
      <c r="S16" s="22">
        <v>52.5</v>
      </c>
      <c r="T16" s="21">
        <f t="shared" si="1"/>
        <v>12721</v>
      </c>
      <c r="U16" s="26">
        <f t="shared" si="0"/>
        <v>23.74934167033987</v>
      </c>
      <c r="V16" s="35"/>
    </row>
    <row r="17" spans="1:22" ht="26.25">
      <c r="A17" s="12" t="s">
        <v>45</v>
      </c>
      <c r="B17" s="33">
        <v>6</v>
      </c>
      <c r="C17" s="36">
        <v>11</v>
      </c>
      <c r="D17" s="21">
        <v>29.29</v>
      </c>
      <c r="E17" s="21">
        <v>185.3</v>
      </c>
      <c r="F17" s="19">
        <v>5</v>
      </c>
      <c r="G17" s="21">
        <v>1.56</v>
      </c>
      <c r="H17" s="21">
        <v>9.9</v>
      </c>
      <c r="I17" s="19">
        <f>1+2</f>
        <v>3</v>
      </c>
      <c r="J17" s="20">
        <f>1+6</f>
        <v>7</v>
      </c>
      <c r="K17" s="21">
        <v>75.5</v>
      </c>
      <c r="L17" s="21">
        <v>212.7</v>
      </c>
      <c r="M17" s="22">
        <v>17</v>
      </c>
      <c r="N17" s="10">
        <v>23</v>
      </c>
      <c r="O17" s="21">
        <v>37.2</v>
      </c>
      <c r="P17" s="21">
        <v>134.9</v>
      </c>
      <c r="Q17" s="21"/>
      <c r="R17" s="21">
        <v>2213</v>
      </c>
      <c r="S17" s="22"/>
      <c r="T17" s="21">
        <f t="shared" si="1"/>
        <v>2755.8</v>
      </c>
      <c r="U17" s="26">
        <f t="shared" si="0"/>
        <v>5.144912803641429</v>
      </c>
      <c r="V17" s="35"/>
    </row>
    <row r="18" spans="1:22" ht="26.25">
      <c r="A18" s="12" t="s">
        <v>46</v>
      </c>
      <c r="B18" s="33">
        <v>10</v>
      </c>
      <c r="C18" s="36">
        <v>13</v>
      </c>
      <c r="D18" s="21">
        <v>38.08</v>
      </c>
      <c r="E18" s="21">
        <v>681.8</v>
      </c>
      <c r="F18" s="19">
        <v>10</v>
      </c>
      <c r="G18" s="21">
        <v>3.05</v>
      </c>
      <c r="H18" s="21">
        <v>19.3</v>
      </c>
      <c r="I18" s="19">
        <v>3</v>
      </c>
      <c r="J18" s="20">
        <v>6</v>
      </c>
      <c r="K18" s="21">
        <v>59.4</v>
      </c>
      <c r="L18" s="21">
        <v>186.2</v>
      </c>
      <c r="M18" s="22">
        <v>51</v>
      </c>
      <c r="N18" s="10">
        <v>58</v>
      </c>
      <c r="O18" s="21">
        <v>87.4</v>
      </c>
      <c r="P18" s="21">
        <v>245.9</v>
      </c>
      <c r="Q18" s="21">
        <v>48.8</v>
      </c>
      <c r="R18" s="21"/>
      <c r="S18" s="22"/>
      <c r="T18" s="21">
        <f t="shared" si="1"/>
        <v>1182</v>
      </c>
      <c r="U18" s="26">
        <f t="shared" si="0"/>
        <v>2.2067228876929272</v>
      </c>
      <c r="V18" s="35"/>
    </row>
    <row r="19" spans="1:22" ht="26.25">
      <c r="A19" s="159" t="s">
        <v>78</v>
      </c>
      <c r="B19" s="33"/>
      <c r="C19" s="36">
        <v>1</v>
      </c>
      <c r="D19" s="21">
        <v>0.1</v>
      </c>
      <c r="E19" s="21">
        <v>0.6</v>
      </c>
      <c r="F19" s="19"/>
      <c r="G19" s="21"/>
      <c r="H19" s="21">
        <v>0</v>
      </c>
      <c r="I19" s="19">
        <v>2</v>
      </c>
      <c r="J19" s="20">
        <f>2+4</f>
        <v>6</v>
      </c>
      <c r="K19" s="21">
        <v>45.1</v>
      </c>
      <c r="L19" s="21">
        <v>105.1</v>
      </c>
      <c r="M19" s="22">
        <v>10</v>
      </c>
      <c r="N19" s="10">
        <v>10</v>
      </c>
      <c r="O19" s="21">
        <v>6.8</v>
      </c>
      <c r="P19" s="21">
        <v>22.8</v>
      </c>
      <c r="Q19" s="21"/>
      <c r="R19" s="21">
        <v>117.7</v>
      </c>
      <c r="S19" s="22"/>
      <c r="T19" s="21">
        <f t="shared" si="1"/>
        <v>246.2</v>
      </c>
      <c r="U19" s="26">
        <f t="shared" si="0"/>
        <v>0.4596405879441613</v>
      </c>
      <c r="V19" s="35"/>
    </row>
    <row r="20" spans="1:22" ht="26.25">
      <c r="A20" s="159" t="s">
        <v>83</v>
      </c>
      <c r="B20" s="33">
        <v>18</v>
      </c>
      <c r="C20" s="36">
        <v>44</v>
      </c>
      <c r="D20" s="21">
        <v>233.2</v>
      </c>
      <c r="E20" s="21">
        <v>4287.9</v>
      </c>
      <c r="F20" s="19">
        <v>6</v>
      </c>
      <c r="G20" s="21">
        <v>13.1</v>
      </c>
      <c r="H20" s="21">
        <v>82.9</v>
      </c>
      <c r="I20" s="19">
        <v>4</v>
      </c>
      <c r="J20" s="20">
        <f>2+3+4</f>
        <v>9</v>
      </c>
      <c r="K20" s="21">
        <v>59.8</v>
      </c>
      <c r="L20" s="21">
        <v>165.1</v>
      </c>
      <c r="M20" s="22">
        <v>28</v>
      </c>
      <c r="N20" s="10">
        <v>35</v>
      </c>
      <c r="O20" s="21">
        <v>41.8</v>
      </c>
      <c r="P20" s="21">
        <v>148.3</v>
      </c>
      <c r="Q20" s="21">
        <v>201.3</v>
      </c>
      <c r="R20" s="21">
        <v>142.2</v>
      </c>
      <c r="S20" s="22"/>
      <c r="T20" s="21">
        <f t="shared" si="1"/>
        <v>5027.7</v>
      </c>
      <c r="U20" s="26">
        <f t="shared" si="0"/>
        <v>9.386413420011616</v>
      </c>
      <c r="V20" s="35"/>
    </row>
    <row r="21" spans="1:22" ht="26.25">
      <c r="A21" s="159" t="s">
        <v>84</v>
      </c>
      <c r="B21" s="33">
        <v>5</v>
      </c>
      <c r="C21" s="36">
        <v>10</v>
      </c>
      <c r="D21" s="120">
        <v>49.38</v>
      </c>
      <c r="E21" s="21">
        <v>312.3</v>
      </c>
      <c r="F21" s="19">
        <v>5</v>
      </c>
      <c r="G21" s="21">
        <v>1.1</v>
      </c>
      <c r="H21" s="21">
        <v>7</v>
      </c>
      <c r="I21" s="19">
        <f>2+2</f>
        <v>4</v>
      </c>
      <c r="J21" s="20">
        <f>17+2+4</f>
        <v>23</v>
      </c>
      <c r="K21" s="21">
        <v>188.5</v>
      </c>
      <c r="L21" s="21">
        <v>402.1</v>
      </c>
      <c r="M21" s="22">
        <v>17</v>
      </c>
      <c r="N21" s="10">
        <v>17</v>
      </c>
      <c r="O21" s="21">
        <v>8.5</v>
      </c>
      <c r="P21" s="21">
        <v>28.6</v>
      </c>
      <c r="Q21" s="21"/>
      <c r="R21" s="21">
        <v>632.4</v>
      </c>
      <c r="S21" s="22"/>
      <c r="T21" s="21">
        <f t="shared" si="1"/>
        <v>1382.3999999999999</v>
      </c>
      <c r="U21" s="26">
        <f t="shared" si="0"/>
        <v>2.580857631088581</v>
      </c>
      <c r="V21" s="35"/>
    </row>
    <row r="22" spans="1:22" ht="26.25">
      <c r="A22" s="159" t="s">
        <v>85</v>
      </c>
      <c r="B22" s="33"/>
      <c r="C22" s="36"/>
      <c r="D22" s="21"/>
      <c r="E22" s="21">
        <v>0</v>
      </c>
      <c r="F22" s="19"/>
      <c r="G22" s="21"/>
      <c r="H22" s="21">
        <v>0</v>
      </c>
      <c r="I22" s="19"/>
      <c r="J22" s="20"/>
      <c r="K22" s="21"/>
      <c r="L22" s="21">
        <v>0</v>
      </c>
      <c r="M22" s="22">
        <v>4</v>
      </c>
      <c r="N22" s="10">
        <v>4</v>
      </c>
      <c r="O22" s="21">
        <v>2.5</v>
      </c>
      <c r="P22" s="21">
        <v>7.9</v>
      </c>
      <c r="Q22" s="21"/>
      <c r="R22" s="21"/>
      <c r="S22" s="22"/>
      <c r="T22" s="21">
        <f t="shared" si="1"/>
        <v>7.9</v>
      </c>
      <c r="U22" s="26">
        <f t="shared" si="0"/>
        <v>0.01474882471469892</v>
      </c>
      <c r="V22" s="35"/>
    </row>
    <row r="23" spans="1:22" ht="26.25">
      <c r="A23" s="159" t="s">
        <v>88</v>
      </c>
      <c r="B23" s="33"/>
      <c r="C23" s="36"/>
      <c r="D23" s="21"/>
      <c r="E23" s="21">
        <v>0</v>
      </c>
      <c r="F23" s="19"/>
      <c r="G23" s="21"/>
      <c r="H23" s="21">
        <v>0</v>
      </c>
      <c r="I23" s="19"/>
      <c r="J23" s="20"/>
      <c r="K23" s="21"/>
      <c r="L23" s="21">
        <v>0</v>
      </c>
      <c r="M23" s="22">
        <v>7</v>
      </c>
      <c r="N23" s="10">
        <v>10</v>
      </c>
      <c r="O23" s="21">
        <v>11.7</v>
      </c>
      <c r="P23" s="21">
        <v>26</v>
      </c>
      <c r="Q23" s="21"/>
      <c r="R23" s="21"/>
      <c r="S23" s="22"/>
      <c r="T23" s="21">
        <f t="shared" si="1"/>
        <v>26</v>
      </c>
      <c r="U23" s="26">
        <f t="shared" si="0"/>
        <v>0.04854043576989518</v>
      </c>
      <c r="V23" s="35"/>
    </row>
    <row r="24" spans="1:22" ht="26.25">
      <c r="A24" s="159" t="s">
        <v>86</v>
      </c>
      <c r="B24" s="33">
        <v>1</v>
      </c>
      <c r="C24" s="36">
        <v>1</v>
      </c>
      <c r="D24" s="21">
        <v>5</v>
      </c>
      <c r="E24" s="21">
        <v>114.2</v>
      </c>
      <c r="F24" s="19"/>
      <c r="G24" s="21"/>
      <c r="H24" s="21">
        <v>0</v>
      </c>
      <c r="I24" s="19"/>
      <c r="J24" s="20"/>
      <c r="K24" s="21"/>
      <c r="L24" s="21">
        <v>0</v>
      </c>
      <c r="M24" s="22">
        <v>20</v>
      </c>
      <c r="N24" s="10">
        <v>21</v>
      </c>
      <c r="O24" s="21">
        <v>9.6</v>
      </c>
      <c r="P24" s="21">
        <v>91.8</v>
      </c>
      <c r="Q24" s="21"/>
      <c r="R24" s="21"/>
      <c r="S24" s="22"/>
      <c r="T24" s="21">
        <f t="shared" si="1"/>
        <v>206</v>
      </c>
      <c r="U24" s="26">
        <f t="shared" si="0"/>
        <v>0.38458960648455415</v>
      </c>
      <c r="V24" s="35"/>
    </row>
    <row r="25" spans="1:22" ht="26.25">
      <c r="A25" s="159" t="s">
        <v>87</v>
      </c>
      <c r="B25" s="33"/>
      <c r="C25" s="36"/>
      <c r="D25" s="21"/>
      <c r="E25" s="21">
        <v>0</v>
      </c>
      <c r="F25" s="19"/>
      <c r="G25" s="21"/>
      <c r="H25" s="21">
        <v>0</v>
      </c>
      <c r="I25" s="19"/>
      <c r="J25" s="20"/>
      <c r="K25" s="21"/>
      <c r="L25" s="21">
        <v>0</v>
      </c>
      <c r="M25" s="22">
        <v>2</v>
      </c>
      <c r="N25" s="10">
        <v>2</v>
      </c>
      <c r="O25" s="21">
        <v>6.9</v>
      </c>
      <c r="P25" s="21">
        <v>24.3</v>
      </c>
      <c r="Q25" s="21"/>
      <c r="R25" s="21"/>
      <c r="S25" s="22"/>
      <c r="T25" s="21">
        <f t="shared" si="1"/>
        <v>24.3</v>
      </c>
      <c r="U25" s="26">
        <f t="shared" si="0"/>
        <v>0.04536663804647896</v>
      </c>
      <c r="V25" s="35"/>
    </row>
    <row r="26" spans="1:22" ht="26.25">
      <c r="A26" s="12" t="s">
        <v>47</v>
      </c>
      <c r="B26" s="22"/>
      <c r="C26" s="12"/>
      <c r="D26" s="21"/>
      <c r="E26" s="21">
        <v>0</v>
      </c>
      <c r="F26" s="19"/>
      <c r="G26" s="21"/>
      <c r="H26" s="21">
        <v>0</v>
      </c>
      <c r="I26" s="19"/>
      <c r="J26" s="20">
        <f>3+3</f>
        <v>6</v>
      </c>
      <c r="K26" s="21">
        <v>31</v>
      </c>
      <c r="L26" s="21">
        <v>45</v>
      </c>
      <c r="M26" s="22">
        <v>10</v>
      </c>
      <c r="N26" s="10">
        <v>10</v>
      </c>
      <c r="O26" s="21">
        <v>4.7</v>
      </c>
      <c r="P26" s="21">
        <v>18.4</v>
      </c>
      <c r="Q26" s="21">
        <v>12.5</v>
      </c>
      <c r="R26" s="21">
        <v>1978.9</v>
      </c>
      <c r="S26" s="21">
        <v>771.9</v>
      </c>
      <c r="T26" s="21">
        <f t="shared" si="1"/>
        <v>2826.7000000000003</v>
      </c>
      <c r="U26" s="26">
        <f t="shared" si="0"/>
        <v>5.277278838106258</v>
      </c>
      <c r="V26" s="35"/>
    </row>
    <row r="27" spans="1:22" ht="26.25">
      <c r="A27" s="10" t="s">
        <v>48</v>
      </c>
      <c r="B27" s="22"/>
      <c r="C27" s="12"/>
      <c r="D27" s="21"/>
      <c r="E27" s="21">
        <v>0</v>
      </c>
      <c r="F27" s="59"/>
      <c r="G27" s="26"/>
      <c r="H27" s="26"/>
      <c r="I27" s="59"/>
      <c r="J27" s="34"/>
      <c r="K27" s="52"/>
      <c r="L27" s="39">
        <v>0</v>
      </c>
      <c r="M27" s="22"/>
      <c r="N27" s="193"/>
      <c r="O27" s="39"/>
      <c r="P27" s="21"/>
      <c r="Q27" s="26">
        <v>2.6</v>
      </c>
      <c r="R27" s="26">
        <v>89.7</v>
      </c>
      <c r="S27" s="60">
        <v>24.5</v>
      </c>
      <c r="T27" s="21">
        <f t="shared" si="1"/>
        <v>116.8</v>
      </c>
      <c r="U27" s="26">
        <f t="shared" si="0"/>
        <v>0.21805857299706757</v>
      </c>
      <c r="V27" s="35"/>
    </row>
    <row r="28" spans="1:22" ht="26.25">
      <c r="A28" s="9" t="s">
        <v>49</v>
      </c>
      <c r="B28" s="171">
        <v>2</v>
      </c>
      <c r="C28" s="12">
        <v>2</v>
      </c>
      <c r="D28" s="176">
        <v>17.5</v>
      </c>
      <c r="E28" s="192">
        <v>131.3</v>
      </c>
      <c r="F28" s="54"/>
      <c r="G28" s="55"/>
      <c r="H28" s="55"/>
      <c r="I28" s="54"/>
      <c r="J28" s="34"/>
      <c r="K28" s="55"/>
      <c r="L28" s="55"/>
      <c r="M28" s="54"/>
      <c r="N28" s="34"/>
      <c r="O28" s="56"/>
      <c r="P28" s="50"/>
      <c r="Q28" s="55">
        <v>23.8</v>
      </c>
      <c r="R28" s="55">
        <v>960.3</v>
      </c>
      <c r="S28" s="62">
        <v>12990.19</v>
      </c>
      <c r="T28" s="21">
        <f t="shared" si="1"/>
        <v>14105.589999999998</v>
      </c>
      <c r="U28" s="26">
        <f t="shared" si="0"/>
        <v>26.33428789967214</v>
      </c>
      <c r="V28" s="158"/>
    </row>
    <row r="29" spans="1:21" ht="26.25">
      <c r="A29" s="57" t="s">
        <v>8</v>
      </c>
      <c r="B29" s="27">
        <f>SUM(B5:B28)</f>
        <v>97</v>
      </c>
      <c r="C29" s="167">
        <f>SUM(C5:C28)</f>
        <v>227</v>
      </c>
      <c r="D29" s="169">
        <f>SUM(D5:D28)</f>
        <v>1230.2300000000002</v>
      </c>
      <c r="E29" s="168">
        <f>SUM(E5:E28)</f>
        <v>17780.5</v>
      </c>
      <c r="F29" s="54">
        <f aca="true" t="shared" si="2" ref="F29:L29">SUM(F5:F27)</f>
        <v>58</v>
      </c>
      <c r="G29" s="55">
        <f t="shared" si="2"/>
        <v>43.43</v>
      </c>
      <c r="H29" s="55">
        <f t="shared" si="2"/>
        <v>274.80000000000007</v>
      </c>
      <c r="I29" s="54">
        <f>SUM(I5:I28)</f>
        <v>128</v>
      </c>
      <c r="J29" s="161">
        <f>SUM(J5:J28)</f>
        <v>346</v>
      </c>
      <c r="K29" s="138">
        <f t="shared" si="2"/>
        <v>2659.3</v>
      </c>
      <c r="L29" s="138">
        <f t="shared" si="2"/>
        <v>4436.099999999999</v>
      </c>
      <c r="M29" s="157">
        <f>SUM(M5:M28)</f>
        <v>528</v>
      </c>
      <c r="N29" s="174">
        <f>SUM(N5:N27)</f>
        <v>625</v>
      </c>
      <c r="O29" s="55">
        <f aca="true" t="shared" si="3" ref="O29:U29">SUM(O5:O28)</f>
        <v>1005.3000000000001</v>
      </c>
      <c r="P29" s="55">
        <f t="shared" si="3"/>
        <v>2441.3000000000006</v>
      </c>
      <c r="Q29" s="55">
        <f t="shared" si="3"/>
        <v>1886.1999999999996</v>
      </c>
      <c r="R29" s="55">
        <f t="shared" si="3"/>
        <v>11124.099999999999</v>
      </c>
      <c r="S29" s="55">
        <f t="shared" si="3"/>
        <v>15620.59</v>
      </c>
      <c r="T29" s="162">
        <f t="shared" si="3"/>
        <v>53563.590000000004</v>
      </c>
      <c r="U29" s="163">
        <f t="shared" si="3"/>
        <v>99.99999999999997</v>
      </c>
    </row>
    <row r="30" spans="1:21" ht="27" thickBot="1">
      <c r="A30" s="37" t="s">
        <v>101</v>
      </c>
      <c r="B30" s="28"/>
      <c r="C30" s="29"/>
      <c r="D30" s="30"/>
      <c r="E30" s="30">
        <f>E29*39</f>
        <v>693439.5</v>
      </c>
      <c r="F30" s="28"/>
      <c r="G30" s="30"/>
      <c r="H30" s="30">
        <f>H29*39</f>
        <v>10717.200000000003</v>
      </c>
      <c r="I30" s="32"/>
      <c r="J30" s="31"/>
      <c r="K30" s="32"/>
      <c r="L30" s="30">
        <f>L29*39</f>
        <v>173007.89999999997</v>
      </c>
      <c r="M30" s="30"/>
      <c r="N30" s="46"/>
      <c r="O30" s="30"/>
      <c r="P30" s="30">
        <f>P29*39</f>
        <v>95210.70000000003</v>
      </c>
      <c r="Q30" s="30">
        <f>Q29*39</f>
        <v>73561.79999999999</v>
      </c>
      <c r="R30" s="30">
        <f>R29*39</f>
        <v>433839.89999999997</v>
      </c>
      <c r="S30" s="30">
        <f>S29*39</f>
        <v>609203.01</v>
      </c>
      <c r="T30" s="30">
        <f>T29*39</f>
        <v>2088980.0100000002</v>
      </c>
      <c r="U30" s="30"/>
    </row>
    <row r="31" spans="1:21" ht="27.75" thickBot="1" thickTop="1">
      <c r="A31" s="38" t="s">
        <v>30</v>
      </c>
      <c r="B31" s="28"/>
      <c r="C31" s="29"/>
      <c r="D31" s="30"/>
      <c r="E31" s="30">
        <f>E29*100/$T$29</f>
        <v>33.19512377717774</v>
      </c>
      <c r="F31" s="28"/>
      <c r="G31" s="30"/>
      <c r="H31" s="30">
        <f>H29*100/$T$29</f>
        <v>0.5130350672910461</v>
      </c>
      <c r="I31" s="32"/>
      <c r="J31" s="31"/>
      <c r="K31" s="32"/>
      <c r="L31" s="30">
        <f>L29*100/$T$29</f>
        <v>8.28193181226277</v>
      </c>
      <c r="M31" s="30"/>
      <c r="N31" s="46"/>
      <c r="O31" s="30"/>
      <c r="P31" s="30">
        <f>P29*100/$T$29</f>
        <v>4.557760224809428</v>
      </c>
      <c r="Q31" s="30">
        <f>Q29*100/$T$29</f>
        <v>3.5214219211221645</v>
      </c>
      <c r="R31" s="30">
        <f>R29*100/$T$29</f>
        <v>20.76802544414965</v>
      </c>
      <c r="S31" s="30">
        <f>S29*100/$T$29</f>
        <v>29.16270175318719</v>
      </c>
      <c r="T31" s="30">
        <f>T29*100/$T$29</f>
        <v>100</v>
      </c>
      <c r="U31" s="30"/>
    </row>
    <row r="32" spans="1:20" ht="30" thickTop="1">
      <c r="A32" s="130" t="s">
        <v>31</v>
      </c>
      <c r="F32" s="20"/>
      <c r="G32" s="12"/>
      <c r="H32" s="12"/>
      <c r="I32" s="12"/>
      <c r="J32" s="12"/>
      <c r="K32" s="12"/>
      <c r="L32" s="12"/>
      <c r="M32" s="20"/>
      <c r="N32" s="20"/>
      <c r="O32" s="89"/>
      <c r="P32" s="89"/>
      <c r="Q32" s="13"/>
      <c r="R32" s="13"/>
      <c r="S32" s="5"/>
      <c r="T32" s="13"/>
    </row>
    <row r="33" spans="1:20" ht="29.25">
      <c r="A33" s="177" t="s">
        <v>95</v>
      </c>
      <c r="B33" s="20"/>
      <c r="C33" s="20"/>
      <c r="D33" s="23"/>
      <c r="E33" s="23"/>
      <c r="F33" s="20"/>
      <c r="G33" s="12"/>
      <c r="H33" s="12"/>
      <c r="I33" s="20"/>
      <c r="J33" s="20"/>
      <c r="K33" s="23"/>
      <c r="L33" s="12"/>
      <c r="M33" s="12"/>
      <c r="N33" s="64"/>
      <c r="O33" s="170"/>
      <c r="P33" s="86"/>
      <c r="Q33" s="111"/>
      <c r="R33" s="65"/>
      <c r="S33" s="65"/>
      <c r="T33" s="111"/>
    </row>
    <row r="34" spans="1:20" ht="29.25">
      <c r="A34" s="177" t="s">
        <v>102</v>
      </c>
      <c r="B34" s="20"/>
      <c r="C34" s="20"/>
      <c r="D34" s="20"/>
      <c r="E34" s="20"/>
      <c r="F34" s="20"/>
      <c r="G34" s="49"/>
      <c r="H34" s="12"/>
      <c r="I34" s="12"/>
      <c r="J34" s="12"/>
      <c r="K34" s="12"/>
      <c r="L34" s="12"/>
      <c r="M34" s="20"/>
      <c r="N34" s="20"/>
      <c r="O34" s="134"/>
      <c r="P34" s="247"/>
      <c r="Q34" s="248"/>
      <c r="R34" s="113"/>
      <c r="S34" s="5"/>
      <c r="T34" s="13"/>
    </row>
    <row r="35" spans="1:20" ht="26.25">
      <c r="A35" s="177" t="s">
        <v>90</v>
      </c>
      <c r="B35" s="20"/>
      <c r="C35" s="20"/>
      <c r="D35" s="23"/>
      <c r="E35" s="23"/>
      <c r="F35" s="20"/>
      <c r="G35" s="12"/>
      <c r="H35" s="12"/>
      <c r="I35" s="12"/>
      <c r="J35" s="12"/>
      <c r="K35" s="12"/>
      <c r="L35" s="12"/>
      <c r="M35" s="20"/>
      <c r="N35" s="20"/>
      <c r="O35" s="23"/>
      <c r="P35" s="23"/>
      <c r="Q35" s="23"/>
      <c r="R35" s="23"/>
      <c r="S35" s="13"/>
      <c r="T35" s="23"/>
    </row>
    <row r="36" spans="1:20" ht="26.25">
      <c r="A36" s="2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3"/>
      <c r="T36" s="12"/>
    </row>
    <row r="37" spans="5:19" ht="26.25">
      <c r="E37" s="51"/>
      <c r="Q37" s="4"/>
      <c r="S37" s="12"/>
    </row>
    <row r="41" ht="21">
      <c r="U41" s="196"/>
    </row>
    <row r="43" ht="21">
      <c r="Q43" s="8"/>
    </row>
    <row r="46" spans="17:21" ht="21">
      <c r="Q46" s="215"/>
      <c r="U46" s="197"/>
    </row>
    <row r="47" ht="21">
      <c r="U47" s="197"/>
    </row>
    <row r="48" ht="21">
      <c r="U48" s="197"/>
    </row>
    <row r="49" ht="21">
      <c r="U49" s="197"/>
    </row>
    <row r="54" ht="21">
      <c r="T54" s="8"/>
    </row>
  </sheetData>
  <mergeCells count="2">
    <mergeCell ref="A1:U1"/>
    <mergeCell ref="P34:Q34"/>
  </mergeCells>
  <printOptions horizontalCentered="1" verticalCentered="1"/>
  <pageMargins left="0.3937007874015748" right="0.3937007874015748" top="0.5511811023622047" bottom="0.1968503937007874" header="0.984251968503937" footer="0.1968503937007874"/>
  <pageSetup horizontalDpi="360" verticalDpi="36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8"/>
  <sheetViews>
    <sheetView showGridLines="0" showZeros="0" tabSelected="1" workbookViewId="0" topLeftCell="A49">
      <selection activeCell="A1" sqref="A1:J1"/>
    </sheetView>
  </sheetViews>
  <sheetFormatPr defaultColWidth="9.33203125" defaultRowHeight="21"/>
  <cols>
    <col min="1" max="1" width="61.66015625" style="0" customWidth="1"/>
    <col min="2" max="2" width="17.33203125" style="0" customWidth="1"/>
    <col min="3" max="3" width="16.33203125" style="0" customWidth="1"/>
    <col min="4" max="4" width="16" style="0" customWidth="1"/>
    <col min="5" max="5" width="16.16015625" style="0" customWidth="1"/>
    <col min="6" max="6" width="16.66015625" style="0" customWidth="1"/>
    <col min="7" max="7" width="15.33203125" style="0" customWidth="1"/>
    <col min="8" max="8" width="16.16015625" style="0" customWidth="1"/>
    <col min="9" max="9" width="16.66015625" style="0" customWidth="1"/>
    <col min="10" max="10" width="16.33203125" style="0" customWidth="1"/>
    <col min="11" max="11" width="14.83203125" style="0" customWidth="1"/>
    <col min="12" max="12" width="13.33203125" style="0" customWidth="1"/>
    <col min="13" max="13" width="12.66015625" style="0" customWidth="1"/>
    <col min="14" max="14" width="16.16015625" style="0" customWidth="1"/>
    <col min="15" max="15" width="16.33203125" style="0" customWidth="1"/>
    <col min="16" max="16" width="10.83203125" style="0" customWidth="1"/>
    <col min="17" max="18" width="12" style="0" customWidth="1"/>
  </cols>
  <sheetData>
    <row r="1" spans="1:15" ht="34.5">
      <c r="A1" s="250" t="s">
        <v>97</v>
      </c>
      <c r="B1" s="250"/>
      <c r="C1" s="250"/>
      <c r="D1" s="250"/>
      <c r="E1" s="250"/>
      <c r="F1" s="250"/>
      <c r="G1" s="250"/>
      <c r="H1" s="250"/>
      <c r="I1" s="250"/>
      <c r="J1" s="250"/>
      <c r="K1" s="241"/>
      <c r="L1" s="241"/>
      <c r="M1" s="1"/>
      <c r="N1" s="1"/>
      <c r="O1" s="1"/>
    </row>
    <row r="2" spans="1:16" ht="26.25">
      <c r="A2" s="112"/>
      <c r="B2" s="112"/>
      <c r="C2" s="112"/>
      <c r="D2" s="144"/>
      <c r="E2" s="112"/>
      <c r="F2" s="112"/>
      <c r="G2" s="112"/>
      <c r="H2" s="112"/>
      <c r="I2" s="211" t="s">
        <v>105</v>
      </c>
      <c r="J2" s="144"/>
      <c r="K2" s="2"/>
      <c r="L2" s="145"/>
      <c r="M2" s="145"/>
      <c r="N2" s="121"/>
      <c r="O2" s="145"/>
      <c r="P2" s="2"/>
    </row>
    <row r="3" spans="1:14" ht="26.25">
      <c r="A3" s="113" t="s">
        <v>50</v>
      </c>
      <c r="B3" s="114" t="s">
        <v>51</v>
      </c>
      <c r="C3" s="115" t="s">
        <v>53</v>
      </c>
      <c r="D3" s="115" t="s">
        <v>52</v>
      </c>
      <c r="E3" s="115" t="s">
        <v>57</v>
      </c>
      <c r="F3" s="115" t="s">
        <v>59</v>
      </c>
      <c r="G3" s="115" t="s">
        <v>64</v>
      </c>
      <c r="H3" s="115" t="s">
        <v>58</v>
      </c>
      <c r="I3" s="115" t="s">
        <v>56</v>
      </c>
      <c r="J3" s="115" t="s">
        <v>67</v>
      </c>
      <c r="K3" s="209"/>
      <c r="L3" s="209"/>
      <c r="M3" s="209"/>
      <c r="N3" s="2"/>
    </row>
    <row r="4" spans="1:14" ht="26.25">
      <c r="A4" s="116" t="s">
        <v>32</v>
      </c>
      <c r="B4" s="117"/>
      <c r="C4" s="117"/>
      <c r="D4" s="117"/>
      <c r="E4" s="117"/>
      <c r="F4" s="118"/>
      <c r="G4" s="117"/>
      <c r="H4" s="118"/>
      <c r="I4" s="202"/>
      <c r="J4" s="117"/>
      <c r="K4" s="209"/>
      <c r="L4" s="121"/>
      <c r="M4" s="209"/>
      <c r="N4" s="2"/>
    </row>
    <row r="5" spans="1:17" ht="26.25">
      <c r="A5" s="61" t="s">
        <v>35</v>
      </c>
      <c r="B5" s="120">
        <v>159.1</v>
      </c>
      <c r="C5" s="120">
        <v>0</v>
      </c>
      <c r="D5" s="120">
        <v>0</v>
      </c>
      <c r="E5" s="21">
        <v>612.5</v>
      </c>
      <c r="F5" s="120">
        <v>29.3</v>
      </c>
      <c r="G5" s="21">
        <v>165.5</v>
      </c>
      <c r="H5" s="120">
        <v>19.5</v>
      </c>
      <c r="I5" s="120">
        <v>0</v>
      </c>
      <c r="J5" s="120">
        <v>0</v>
      </c>
      <c r="K5" s="141"/>
      <c r="L5" s="141"/>
      <c r="M5" s="141"/>
      <c r="N5" s="141"/>
      <c r="O5" s="4"/>
      <c r="Q5" s="4"/>
    </row>
    <row r="6" spans="1:17" ht="26.25">
      <c r="A6" s="61" t="s">
        <v>36</v>
      </c>
      <c r="B6" s="120">
        <v>149.3</v>
      </c>
      <c r="C6" s="120">
        <v>6.4</v>
      </c>
      <c r="D6" s="120">
        <v>0</v>
      </c>
      <c r="E6" s="21">
        <v>0</v>
      </c>
      <c r="F6" s="120">
        <v>55.9</v>
      </c>
      <c r="G6" s="21">
        <v>0</v>
      </c>
      <c r="H6" s="120">
        <v>0</v>
      </c>
      <c r="I6" s="120">
        <v>0</v>
      </c>
      <c r="J6" s="120">
        <v>0</v>
      </c>
      <c r="K6" s="141"/>
      <c r="L6" s="141"/>
      <c r="M6" s="141"/>
      <c r="N6" s="141"/>
      <c r="O6" s="4"/>
      <c r="Q6" s="4"/>
    </row>
    <row r="7" spans="1:17" ht="26.25">
      <c r="A7" s="61" t="s">
        <v>37</v>
      </c>
      <c r="B7" s="120">
        <v>0</v>
      </c>
      <c r="C7" s="120">
        <v>0</v>
      </c>
      <c r="D7" s="120">
        <v>0</v>
      </c>
      <c r="E7" s="21">
        <v>97.3</v>
      </c>
      <c r="F7" s="120">
        <v>0</v>
      </c>
      <c r="G7" s="21">
        <v>0</v>
      </c>
      <c r="H7" s="120">
        <v>0</v>
      </c>
      <c r="I7" s="120">
        <v>0</v>
      </c>
      <c r="J7" s="120">
        <v>0</v>
      </c>
      <c r="K7" s="141"/>
      <c r="L7" s="141"/>
      <c r="M7" s="141"/>
      <c r="N7" s="141"/>
      <c r="O7" s="4"/>
      <c r="Q7" s="4"/>
    </row>
    <row r="8" spans="1:17" ht="26.25">
      <c r="A8" s="61" t="s">
        <v>38</v>
      </c>
      <c r="B8" s="120">
        <v>117.2</v>
      </c>
      <c r="C8" s="120">
        <v>290.1</v>
      </c>
      <c r="D8" s="120">
        <v>0</v>
      </c>
      <c r="E8" s="21">
        <v>0</v>
      </c>
      <c r="F8" s="120">
        <v>0</v>
      </c>
      <c r="G8" s="21">
        <v>0</v>
      </c>
      <c r="H8" s="120">
        <v>4</v>
      </c>
      <c r="I8" s="120">
        <v>0</v>
      </c>
      <c r="J8" s="120">
        <v>1</v>
      </c>
      <c r="K8" s="141"/>
      <c r="L8" s="141"/>
      <c r="M8" s="141"/>
      <c r="N8" s="141"/>
      <c r="O8" s="4"/>
      <c r="Q8" s="4"/>
    </row>
    <row r="9" spans="1:17" ht="26.25">
      <c r="A9" s="61" t="s">
        <v>39</v>
      </c>
      <c r="B9" s="120">
        <v>42.8</v>
      </c>
      <c r="C9" s="120">
        <v>67</v>
      </c>
      <c r="D9" s="120">
        <v>0</v>
      </c>
      <c r="E9" s="21">
        <v>0</v>
      </c>
      <c r="F9" s="120">
        <v>0</v>
      </c>
      <c r="G9" s="21">
        <v>0</v>
      </c>
      <c r="H9" s="120">
        <v>30.3</v>
      </c>
      <c r="I9" s="120">
        <v>0</v>
      </c>
      <c r="J9" s="120">
        <v>0</v>
      </c>
      <c r="K9" s="141"/>
      <c r="L9" s="141"/>
      <c r="M9" s="141"/>
      <c r="N9" s="141"/>
      <c r="O9" s="4"/>
      <c r="Q9" s="4"/>
    </row>
    <row r="10" spans="1:17" ht="26.25">
      <c r="A10" s="61" t="s">
        <v>40</v>
      </c>
      <c r="B10" s="120">
        <v>1232.3</v>
      </c>
      <c r="C10" s="120">
        <v>3.7</v>
      </c>
      <c r="D10" s="120">
        <v>0</v>
      </c>
      <c r="E10" s="21">
        <v>0</v>
      </c>
      <c r="F10" s="120">
        <v>1536.4</v>
      </c>
      <c r="G10" s="21">
        <v>779.7</v>
      </c>
      <c r="H10" s="120">
        <v>9.3</v>
      </c>
      <c r="I10" s="120">
        <v>0</v>
      </c>
      <c r="J10" s="120">
        <v>0</v>
      </c>
      <c r="K10" s="141"/>
      <c r="L10" s="141"/>
      <c r="M10" s="141"/>
      <c r="N10" s="141"/>
      <c r="O10" s="4"/>
      <c r="Q10" s="4"/>
    </row>
    <row r="11" spans="1:17" ht="26.25">
      <c r="A11" s="160" t="s">
        <v>79</v>
      </c>
      <c r="B11" s="120">
        <v>385.9</v>
      </c>
      <c r="C11" s="120">
        <v>0</v>
      </c>
      <c r="D11" s="120">
        <v>0</v>
      </c>
      <c r="E11" s="21">
        <v>0</v>
      </c>
      <c r="F11" s="120">
        <v>0</v>
      </c>
      <c r="G11" s="21">
        <v>0</v>
      </c>
      <c r="H11" s="120">
        <v>0</v>
      </c>
      <c r="I11" s="120">
        <v>0</v>
      </c>
      <c r="J11" s="120">
        <v>0</v>
      </c>
      <c r="K11" s="141"/>
      <c r="L11" s="141"/>
      <c r="M11" s="141"/>
      <c r="N11" s="141"/>
      <c r="O11" s="4"/>
      <c r="Q11" s="4"/>
    </row>
    <row r="12" spans="1:17" ht="26.25">
      <c r="A12" s="61" t="s">
        <v>41</v>
      </c>
      <c r="B12" s="120">
        <v>26.4</v>
      </c>
      <c r="C12" s="120">
        <v>0</v>
      </c>
      <c r="D12" s="120">
        <v>0</v>
      </c>
      <c r="E12" s="21">
        <v>0</v>
      </c>
      <c r="F12" s="120">
        <v>0</v>
      </c>
      <c r="G12" s="21">
        <v>0</v>
      </c>
      <c r="H12" s="120">
        <v>8.8</v>
      </c>
      <c r="I12" s="120">
        <v>0</v>
      </c>
      <c r="J12" s="120">
        <v>0</v>
      </c>
      <c r="K12" s="141"/>
      <c r="L12" s="141"/>
      <c r="M12" s="141"/>
      <c r="N12" s="141"/>
      <c r="O12" s="4"/>
      <c r="Q12" s="4"/>
    </row>
    <row r="13" spans="1:17" ht="26.25">
      <c r="A13" s="61" t="s">
        <v>42</v>
      </c>
      <c r="B13" s="120">
        <v>812</v>
      </c>
      <c r="C13" s="120">
        <v>478.5</v>
      </c>
      <c r="D13" s="120">
        <v>0</v>
      </c>
      <c r="E13" s="21">
        <v>90</v>
      </c>
      <c r="F13" s="120">
        <v>1.7</v>
      </c>
      <c r="G13" s="21">
        <v>6.2</v>
      </c>
      <c r="H13" s="120">
        <v>1.9</v>
      </c>
      <c r="I13" s="120">
        <v>0</v>
      </c>
      <c r="J13" s="120">
        <v>0</v>
      </c>
      <c r="K13" s="141"/>
      <c r="L13" s="141"/>
      <c r="M13" s="141"/>
      <c r="N13" s="141"/>
      <c r="O13" s="4"/>
      <c r="Q13" s="4"/>
    </row>
    <row r="14" spans="1:17" ht="26.25">
      <c r="A14" s="61" t="s">
        <v>43</v>
      </c>
      <c r="B14" s="120">
        <v>165.5</v>
      </c>
      <c r="C14" s="120">
        <v>0</v>
      </c>
      <c r="D14" s="120">
        <v>487.1</v>
      </c>
      <c r="E14" s="21">
        <v>1760.5</v>
      </c>
      <c r="F14" s="120">
        <v>0</v>
      </c>
      <c r="G14" s="21">
        <v>0</v>
      </c>
      <c r="H14" s="120">
        <v>3.2</v>
      </c>
      <c r="I14" s="120">
        <v>0</v>
      </c>
      <c r="J14" s="120">
        <v>0</v>
      </c>
      <c r="K14" s="141"/>
      <c r="L14" s="141"/>
      <c r="M14" s="141"/>
      <c r="N14" s="141"/>
      <c r="O14" s="4"/>
      <c r="Q14" s="4"/>
    </row>
    <row r="15" spans="1:17" ht="26.25">
      <c r="A15" s="160" t="s">
        <v>80</v>
      </c>
      <c r="B15" s="120">
        <v>519.3</v>
      </c>
      <c r="C15" s="120">
        <v>55.1</v>
      </c>
      <c r="D15" s="120">
        <v>0</v>
      </c>
      <c r="E15" s="21">
        <v>0</v>
      </c>
      <c r="F15" s="120">
        <v>0</v>
      </c>
      <c r="G15" s="21">
        <v>0</v>
      </c>
      <c r="H15" s="120">
        <v>0</v>
      </c>
      <c r="I15" s="120">
        <v>0</v>
      </c>
      <c r="J15" s="120">
        <v>0</v>
      </c>
      <c r="K15" s="141"/>
      <c r="L15" s="141"/>
      <c r="M15" s="141"/>
      <c r="N15" s="141"/>
      <c r="O15" s="4"/>
      <c r="Q15" s="4"/>
    </row>
    <row r="16" spans="1:17" ht="26.25">
      <c r="A16" s="61" t="s">
        <v>44</v>
      </c>
      <c r="B16" s="120">
        <v>1819.1</v>
      </c>
      <c r="C16" s="120">
        <v>2.1</v>
      </c>
      <c r="D16" s="120">
        <v>6.3</v>
      </c>
      <c r="E16" s="21">
        <v>75.1</v>
      </c>
      <c r="F16" s="120">
        <v>4654.2</v>
      </c>
      <c r="G16" s="21">
        <v>797.4</v>
      </c>
      <c r="H16" s="120">
        <v>1.3</v>
      </c>
      <c r="I16" s="120">
        <v>0</v>
      </c>
      <c r="J16" s="120">
        <v>1.5</v>
      </c>
      <c r="K16" s="141"/>
      <c r="L16" s="141"/>
      <c r="M16" s="141"/>
      <c r="N16" s="141"/>
      <c r="O16" s="4"/>
      <c r="Q16" s="4"/>
    </row>
    <row r="17" spans="1:17" ht="26.25">
      <c r="A17" s="61" t="s">
        <v>45</v>
      </c>
      <c r="B17" s="120">
        <v>439.9</v>
      </c>
      <c r="C17" s="120">
        <v>0</v>
      </c>
      <c r="D17" s="120">
        <v>0</v>
      </c>
      <c r="E17" s="21">
        <v>0</v>
      </c>
      <c r="F17" s="120">
        <v>0</v>
      </c>
      <c r="G17" s="21">
        <v>0</v>
      </c>
      <c r="H17" s="120">
        <v>0</v>
      </c>
      <c r="I17" s="120">
        <v>0</v>
      </c>
      <c r="J17" s="120">
        <v>0</v>
      </c>
      <c r="K17" s="141"/>
      <c r="L17" s="141"/>
      <c r="M17" s="141"/>
      <c r="N17" s="141"/>
      <c r="O17" s="4"/>
      <c r="Q17" s="4"/>
    </row>
    <row r="18" spans="1:17" ht="26.25">
      <c r="A18" s="61" t="s">
        <v>46</v>
      </c>
      <c r="B18" s="120">
        <v>243.9</v>
      </c>
      <c r="C18" s="120">
        <v>731.1</v>
      </c>
      <c r="D18" s="120">
        <v>0</v>
      </c>
      <c r="E18" s="21">
        <v>0</v>
      </c>
      <c r="F18" s="120">
        <v>0</v>
      </c>
      <c r="G18" s="21">
        <v>0</v>
      </c>
      <c r="H18" s="120">
        <v>12.2</v>
      </c>
      <c r="I18" s="120">
        <v>0</v>
      </c>
      <c r="J18" s="120">
        <v>0</v>
      </c>
      <c r="K18" s="141"/>
      <c r="L18" s="141"/>
      <c r="M18" s="141"/>
      <c r="N18" s="141"/>
      <c r="O18" s="4"/>
      <c r="Q18" s="4"/>
    </row>
    <row r="19" spans="1:17" ht="26.25">
      <c r="A19" s="160" t="s">
        <v>78</v>
      </c>
      <c r="B19" s="120">
        <v>11.8</v>
      </c>
      <c r="C19" s="120">
        <v>0</v>
      </c>
      <c r="D19" s="120">
        <v>0</v>
      </c>
      <c r="E19" s="21">
        <v>0</v>
      </c>
      <c r="F19" s="120">
        <v>0</v>
      </c>
      <c r="G19" s="21">
        <v>0</v>
      </c>
      <c r="H19" s="120">
        <v>7.3</v>
      </c>
      <c r="I19" s="120">
        <v>0</v>
      </c>
      <c r="J19" s="120">
        <v>0</v>
      </c>
      <c r="K19" s="141"/>
      <c r="L19" s="141"/>
      <c r="M19" s="141"/>
      <c r="N19" s="141"/>
      <c r="O19" s="4"/>
      <c r="Q19" s="4"/>
    </row>
    <row r="20" spans="1:17" ht="26.25">
      <c r="A20" s="159" t="s">
        <v>83</v>
      </c>
      <c r="B20" s="120">
        <v>798.2</v>
      </c>
      <c r="C20" s="120">
        <v>298</v>
      </c>
      <c r="D20" s="120">
        <v>0</v>
      </c>
      <c r="E20" s="21">
        <v>0</v>
      </c>
      <c r="F20" s="120">
        <v>3.5</v>
      </c>
      <c r="G20" s="21">
        <v>1361.7</v>
      </c>
      <c r="H20" s="120">
        <v>4.7</v>
      </c>
      <c r="I20" s="120">
        <v>1571.2</v>
      </c>
      <c r="J20" s="120">
        <v>0</v>
      </c>
      <c r="K20" s="141"/>
      <c r="L20" s="141"/>
      <c r="M20" s="141"/>
      <c r="N20" s="141"/>
      <c r="O20" s="4"/>
      <c r="Q20" s="4"/>
    </row>
    <row r="21" spans="1:17" ht="26.25">
      <c r="A21" s="159" t="s">
        <v>84</v>
      </c>
      <c r="B21" s="120">
        <v>345.9</v>
      </c>
      <c r="C21" s="120">
        <v>0</v>
      </c>
      <c r="D21" s="120">
        <v>0</v>
      </c>
      <c r="E21" s="21">
        <v>0</v>
      </c>
      <c r="F21" s="120">
        <v>0</v>
      </c>
      <c r="G21" s="21">
        <v>0</v>
      </c>
      <c r="H21" s="120">
        <v>1.6</v>
      </c>
      <c r="I21" s="120">
        <v>0</v>
      </c>
      <c r="J21" s="120">
        <v>0</v>
      </c>
      <c r="K21" s="141"/>
      <c r="L21" s="141"/>
      <c r="M21" s="141"/>
      <c r="N21" s="141"/>
      <c r="O21" s="4"/>
      <c r="Q21" s="4"/>
    </row>
    <row r="22" spans="1:17" ht="26.25">
      <c r="A22" s="159" t="s">
        <v>85</v>
      </c>
      <c r="B22" s="120">
        <v>6.3</v>
      </c>
      <c r="C22" s="120">
        <v>0</v>
      </c>
      <c r="D22" s="120">
        <v>0</v>
      </c>
      <c r="E22" s="21">
        <v>0</v>
      </c>
      <c r="F22" s="120">
        <v>0</v>
      </c>
      <c r="G22" s="21">
        <v>0</v>
      </c>
      <c r="H22" s="120">
        <v>0</v>
      </c>
      <c r="I22" s="120">
        <v>0</v>
      </c>
      <c r="J22" s="120">
        <v>0</v>
      </c>
      <c r="K22" s="141"/>
      <c r="L22" s="141"/>
      <c r="M22" s="141"/>
      <c r="N22" s="141"/>
      <c r="O22" s="4"/>
      <c r="Q22" s="4"/>
    </row>
    <row r="23" spans="1:17" ht="26.25">
      <c r="A23" s="159" t="s">
        <v>88</v>
      </c>
      <c r="B23" s="120">
        <v>18.4</v>
      </c>
      <c r="C23" s="120">
        <v>0</v>
      </c>
      <c r="D23" s="120">
        <v>0</v>
      </c>
      <c r="E23" s="21">
        <v>0</v>
      </c>
      <c r="F23" s="120">
        <v>3.5</v>
      </c>
      <c r="G23" s="21">
        <v>0</v>
      </c>
      <c r="H23" s="120">
        <v>0</v>
      </c>
      <c r="I23" s="120">
        <v>0</v>
      </c>
      <c r="J23" s="120">
        <v>0</v>
      </c>
      <c r="K23" s="141"/>
      <c r="L23" s="141"/>
      <c r="M23" s="141"/>
      <c r="N23" s="141"/>
      <c r="O23" s="4"/>
      <c r="Q23" s="4"/>
    </row>
    <row r="24" spans="1:17" ht="26.25">
      <c r="A24" s="159" t="s">
        <v>86</v>
      </c>
      <c r="B24" s="120">
        <v>22</v>
      </c>
      <c r="C24" s="120">
        <v>114.2</v>
      </c>
      <c r="D24" s="120">
        <v>0</v>
      </c>
      <c r="E24" s="21">
        <v>0</v>
      </c>
      <c r="F24" s="120">
        <v>0</v>
      </c>
      <c r="G24" s="21">
        <v>69.8</v>
      </c>
      <c r="H24" s="120">
        <v>0</v>
      </c>
      <c r="I24" s="120">
        <v>0</v>
      </c>
      <c r="J24" s="120">
        <v>0</v>
      </c>
      <c r="K24" s="141"/>
      <c r="L24" s="141"/>
      <c r="M24" s="141"/>
      <c r="N24" s="141"/>
      <c r="O24" s="4"/>
      <c r="Q24" s="4"/>
    </row>
    <row r="25" spans="1:17" ht="26.25">
      <c r="A25" s="159" t="s">
        <v>87</v>
      </c>
      <c r="B25" s="120">
        <v>24.3</v>
      </c>
      <c r="C25" s="120">
        <v>0</v>
      </c>
      <c r="D25" s="120">
        <v>0</v>
      </c>
      <c r="E25" s="21">
        <v>0</v>
      </c>
      <c r="F25" s="120">
        <v>0</v>
      </c>
      <c r="G25" s="21">
        <v>0</v>
      </c>
      <c r="H25" s="120">
        <v>0</v>
      </c>
      <c r="I25" s="120">
        <v>0</v>
      </c>
      <c r="J25" s="120">
        <v>0</v>
      </c>
      <c r="K25" s="141"/>
      <c r="L25" s="141"/>
      <c r="M25" s="141"/>
      <c r="N25" s="141"/>
      <c r="O25" s="4"/>
      <c r="Q25" s="4"/>
    </row>
    <row r="26" spans="1:17" ht="26.25">
      <c r="A26" s="61" t="s">
        <v>47</v>
      </c>
      <c r="B26" s="120">
        <v>830</v>
      </c>
      <c r="C26" s="120">
        <v>1.2</v>
      </c>
      <c r="D26" s="120">
        <v>0</v>
      </c>
      <c r="E26" s="21">
        <v>783.2</v>
      </c>
      <c r="F26" s="120">
        <v>0</v>
      </c>
      <c r="G26" s="21">
        <v>5.2</v>
      </c>
      <c r="H26" s="120">
        <v>1.6</v>
      </c>
      <c r="I26" s="120">
        <v>0</v>
      </c>
      <c r="J26" s="120">
        <v>0</v>
      </c>
      <c r="K26" s="141"/>
      <c r="L26" s="141"/>
      <c r="M26" s="141"/>
      <c r="N26" s="141"/>
      <c r="O26" s="4"/>
      <c r="Q26" s="4"/>
    </row>
    <row r="27" spans="1:17" ht="26.25">
      <c r="A27" s="121" t="s">
        <v>48</v>
      </c>
      <c r="B27" s="122">
        <v>89.7</v>
      </c>
      <c r="C27" s="122">
        <v>0</v>
      </c>
      <c r="D27" s="122">
        <v>0</v>
      </c>
      <c r="E27" s="21">
        <v>27.1</v>
      </c>
      <c r="F27" s="123">
        <v>0</v>
      </c>
      <c r="G27" s="21">
        <v>0</v>
      </c>
      <c r="H27" s="122">
        <v>0</v>
      </c>
      <c r="I27" s="122">
        <v>0</v>
      </c>
      <c r="J27" s="122">
        <v>0</v>
      </c>
      <c r="K27" s="141"/>
      <c r="L27" s="141"/>
      <c r="M27" s="141"/>
      <c r="N27" s="141"/>
      <c r="O27" s="4"/>
      <c r="Q27" s="4"/>
    </row>
    <row r="28" spans="1:17" ht="26.25">
      <c r="A28" s="112" t="s">
        <v>62</v>
      </c>
      <c r="B28" s="119"/>
      <c r="C28" s="119"/>
      <c r="D28" s="119"/>
      <c r="E28" s="205">
        <v>3035.2</v>
      </c>
      <c r="F28" s="124"/>
      <c r="G28" s="119"/>
      <c r="H28" s="119">
        <v>0</v>
      </c>
      <c r="I28" s="119"/>
      <c r="J28" s="119"/>
      <c r="K28" s="141"/>
      <c r="L28" s="141"/>
      <c r="M28" s="141"/>
      <c r="N28" s="141"/>
      <c r="O28" s="4"/>
      <c r="Q28" s="4"/>
    </row>
    <row r="29" spans="1:17" ht="26.25">
      <c r="A29" s="121" t="s">
        <v>8</v>
      </c>
      <c r="B29" s="119">
        <f aca="true" t="shared" si="0" ref="B29:I29">SUM(B5:B28)</f>
        <v>8259.3</v>
      </c>
      <c r="C29" s="119">
        <f t="shared" si="0"/>
        <v>2047.4</v>
      </c>
      <c r="D29" s="119">
        <f t="shared" si="0"/>
        <v>493.40000000000003</v>
      </c>
      <c r="E29" s="119">
        <f t="shared" si="0"/>
        <v>6480.9</v>
      </c>
      <c r="F29" s="119">
        <f t="shared" si="0"/>
        <v>6284.5</v>
      </c>
      <c r="G29" s="119">
        <f t="shared" si="0"/>
        <v>3185.5</v>
      </c>
      <c r="H29" s="119">
        <f t="shared" si="0"/>
        <v>105.69999999999999</v>
      </c>
      <c r="I29" s="119">
        <f t="shared" si="0"/>
        <v>1571.2</v>
      </c>
      <c r="J29" s="119">
        <f>SUM(J5:J28)</f>
        <v>2.5</v>
      </c>
      <c r="K29" s="141"/>
      <c r="L29" s="141"/>
      <c r="M29" s="141"/>
      <c r="N29" s="141"/>
      <c r="O29" s="4"/>
      <c r="Q29" s="4"/>
    </row>
    <row r="30" spans="1:14" ht="27" thickBot="1">
      <c r="A30" s="125" t="s">
        <v>99</v>
      </c>
      <c r="B30" s="126">
        <f>B29*39</f>
        <v>322112.69999999995</v>
      </c>
      <c r="C30" s="126">
        <f aca="true" t="shared" si="1" ref="C30:I30">C29*39</f>
        <v>79848.6</v>
      </c>
      <c r="D30" s="126">
        <f t="shared" si="1"/>
        <v>19242.600000000002</v>
      </c>
      <c r="E30" s="126">
        <f t="shared" si="1"/>
        <v>252755.09999999998</v>
      </c>
      <c r="F30" s="126">
        <f t="shared" si="1"/>
        <v>245095.5</v>
      </c>
      <c r="G30" s="126">
        <f t="shared" si="1"/>
        <v>124234.5</v>
      </c>
      <c r="H30" s="126">
        <f t="shared" si="1"/>
        <v>4122.299999999999</v>
      </c>
      <c r="I30" s="126">
        <f t="shared" si="1"/>
        <v>61276.8</v>
      </c>
      <c r="J30" s="126">
        <f>J29*39</f>
        <v>97.5</v>
      </c>
      <c r="K30" s="141"/>
      <c r="L30" s="141"/>
      <c r="M30" s="141"/>
      <c r="N30" s="141"/>
    </row>
    <row r="31" spans="1:14" ht="27.75" thickBot="1" thickTop="1">
      <c r="A31" s="127" t="s">
        <v>30</v>
      </c>
      <c r="B31" s="126">
        <f aca="true" t="shared" si="2" ref="B31:H31">B29*100/$I$63</f>
        <v>15.419616198242121</v>
      </c>
      <c r="C31" s="126">
        <f t="shared" si="2"/>
        <v>3.822372622895515</v>
      </c>
      <c r="D31" s="126">
        <f t="shared" si="2"/>
        <v>0.9211481157256262</v>
      </c>
      <c r="E31" s="126">
        <f t="shared" si="2"/>
        <v>12.099450391581295</v>
      </c>
      <c r="F31" s="126">
        <f t="shared" si="2"/>
        <v>11.732783407534855</v>
      </c>
      <c r="G31" s="126">
        <f t="shared" si="2"/>
        <v>5.947136851730811</v>
      </c>
      <c r="H31" s="126">
        <f t="shared" si="2"/>
        <v>0.1973355408029969</v>
      </c>
      <c r="I31" s="126">
        <f>I29*100/$I$63</f>
        <v>2.9333358723715115</v>
      </c>
      <c r="J31" s="126">
        <f>J29*100/$I$63</f>
        <v>0.004667349593259151</v>
      </c>
      <c r="K31" s="141"/>
      <c r="L31" s="141"/>
      <c r="M31" s="141"/>
      <c r="N31" s="141"/>
    </row>
    <row r="32" spans="1:15" ht="27" thickTop="1">
      <c r="A32" s="63" t="s">
        <v>73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121"/>
      <c r="M32" s="210"/>
      <c r="N32" s="61"/>
      <c r="O32" s="61"/>
    </row>
    <row r="33" spans="1:15" ht="26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121"/>
      <c r="N33" s="61"/>
      <c r="O33" s="61"/>
    </row>
    <row r="34" spans="1:15" ht="26.25">
      <c r="A34" s="249" t="s">
        <v>63</v>
      </c>
      <c r="B34" s="249"/>
      <c r="C34" s="249"/>
      <c r="D34" s="249"/>
      <c r="E34" s="249"/>
      <c r="F34" s="249"/>
      <c r="G34" s="249"/>
      <c r="H34" s="249"/>
      <c r="I34" s="249"/>
      <c r="J34" s="249"/>
      <c r="K34" s="146"/>
      <c r="L34" s="113"/>
      <c r="M34" s="145"/>
      <c r="N34" s="113"/>
      <c r="O34" s="113"/>
    </row>
    <row r="35" spans="1:15" ht="31.5">
      <c r="A35" s="250" t="s">
        <v>98</v>
      </c>
      <c r="B35" s="250"/>
      <c r="C35" s="250"/>
      <c r="D35" s="250"/>
      <c r="E35" s="250"/>
      <c r="F35" s="250"/>
      <c r="G35" s="250"/>
      <c r="H35" s="250"/>
      <c r="I35" s="250"/>
      <c r="J35" s="250"/>
      <c r="K35" s="61"/>
      <c r="L35" s="61"/>
      <c r="M35" s="121"/>
      <c r="N35" s="61"/>
      <c r="O35" s="61"/>
    </row>
    <row r="36" spans="1:16" ht="26.25">
      <c r="A36" s="112"/>
      <c r="B36" s="112"/>
      <c r="C36" s="112"/>
      <c r="D36" s="112"/>
      <c r="E36" s="144"/>
      <c r="F36" s="112"/>
      <c r="G36" s="144"/>
      <c r="H36" s="112"/>
      <c r="I36" s="211" t="s">
        <v>106</v>
      </c>
      <c r="K36" s="191"/>
      <c r="L36" s="121"/>
      <c r="M36" s="121"/>
      <c r="N36" s="121"/>
      <c r="O36" s="121"/>
      <c r="P36" s="3"/>
    </row>
    <row r="37" spans="1:16" ht="26.25">
      <c r="A37" s="113" t="s">
        <v>50</v>
      </c>
      <c r="B37" s="115" t="s">
        <v>54</v>
      </c>
      <c r="C37" s="115" t="s">
        <v>76</v>
      </c>
      <c r="D37" s="185" t="s">
        <v>91</v>
      </c>
      <c r="E37" s="115" t="s">
        <v>66</v>
      </c>
      <c r="F37" s="128" t="s">
        <v>65</v>
      </c>
      <c r="G37" s="115" t="s">
        <v>55</v>
      </c>
      <c r="H37" s="115" t="s">
        <v>74</v>
      </c>
      <c r="I37" s="115" t="s">
        <v>68</v>
      </c>
      <c r="J37" s="151" t="s">
        <v>108</v>
      </c>
      <c r="L37" s="153"/>
      <c r="O37" s="153"/>
      <c r="P37" s="2"/>
    </row>
    <row r="38" spans="1:16" ht="26.25">
      <c r="A38" s="116" t="s">
        <v>32</v>
      </c>
      <c r="B38" s="118" t="s">
        <v>60</v>
      </c>
      <c r="C38" s="150" t="s">
        <v>61</v>
      </c>
      <c r="D38" s="118"/>
      <c r="E38" s="118" t="s">
        <v>69</v>
      </c>
      <c r="F38" s="117"/>
      <c r="G38" s="118"/>
      <c r="H38" s="117"/>
      <c r="I38" s="142"/>
      <c r="J38" s="189" t="s">
        <v>93</v>
      </c>
      <c r="L38" s="153"/>
      <c r="O38" s="153"/>
      <c r="P38" s="2"/>
    </row>
    <row r="39" spans="1:18" ht="26.25">
      <c r="A39" s="61" t="s">
        <v>35</v>
      </c>
      <c r="B39" s="120"/>
      <c r="C39" s="120">
        <v>0</v>
      </c>
      <c r="D39" s="120">
        <v>431.5</v>
      </c>
      <c r="E39" s="120">
        <v>1.7</v>
      </c>
      <c r="F39" s="120">
        <v>0</v>
      </c>
      <c r="G39" s="120">
        <v>26.9</v>
      </c>
      <c r="H39" s="21">
        <v>1.4</v>
      </c>
      <c r="I39" s="120">
        <f>B5+C5+D5+E5+F5+G5+H5+I5+J5+B39+C39+D39+E39+F39+G39+H39</f>
        <v>1447.4000000000003</v>
      </c>
      <c r="J39" s="212">
        <f aca="true" t="shared" si="3" ref="J39:J62">I39*39</f>
        <v>56448.60000000001</v>
      </c>
      <c r="L39" s="166"/>
      <c r="N39" s="4"/>
      <c r="O39" s="154"/>
      <c r="P39" s="152"/>
      <c r="Q39" s="4"/>
      <c r="R39" s="4"/>
    </row>
    <row r="40" spans="1:17" ht="26.25">
      <c r="A40" s="61" t="s">
        <v>36</v>
      </c>
      <c r="B40" s="120"/>
      <c r="C40" s="120">
        <v>0</v>
      </c>
      <c r="D40" s="120">
        <v>603</v>
      </c>
      <c r="E40" s="120">
        <v>1.5</v>
      </c>
      <c r="F40" s="120">
        <v>0</v>
      </c>
      <c r="G40" s="120">
        <v>3.5</v>
      </c>
      <c r="H40" s="21">
        <v>10.4</v>
      </c>
      <c r="I40" s="120">
        <f aca="true" t="shared" si="4" ref="I40:I62">B6+C6+D6+E6+F6+G6+H6+I6+J6+B40+C40+D40+E40+F40+G40+H40</f>
        <v>830</v>
      </c>
      <c r="J40" s="213">
        <f t="shared" si="3"/>
        <v>32370</v>
      </c>
      <c r="L40" s="166"/>
      <c r="N40" s="4"/>
      <c r="O40" s="154"/>
      <c r="P40" s="152"/>
      <c r="Q40" s="4"/>
    </row>
    <row r="41" spans="1:17" ht="26.25">
      <c r="A41" s="61" t="s">
        <v>37</v>
      </c>
      <c r="B41" s="120"/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21">
        <v>0</v>
      </c>
      <c r="I41" s="120">
        <f t="shared" si="4"/>
        <v>97.3</v>
      </c>
      <c r="J41" s="213">
        <f t="shared" si="3"/>
        <v>3794.7</v>
      </c>
      <c r="L41" s="166"/>
      <c r="N41" s="4"/>
      <c r="O41" s="154"/>
      <c r="P41" s="152"/>
      <c r="Q41" s="4"/>
    </row>
    <row r="42" spans="1:17" ht="26.25">
      <c r="A42" s="61" t="s">
        <v>38</v>
      </c>
      <c r="B42" s="120"/>
      <c r="C42" s="120">
        <v>0</v>
      </c>
      <c r="D42" s="120">
        <v>0</v>
      </c>
      <c r="E42" s="120">
        <v>3</v>
      </c>
      <c r="F42" s="120">
        <v>0</v>
      </c>
      <c r="G42" s="120">
        <v>0</v>
      </c>
      <c r="H42" s="21">
        <v>0</v>
      </c>
      <c r="I42" s="120">
        <f t="shared" si="4"/>
        <v>415.3</v>
      </c>
      <c r="J42" s="213">
        <f t="shared" si="3"/>
        <v>16196.7</v>
      </c>
      <c r="L42" s="166"/>
      <c r="N42" s="4"/>
      <c r="O42" s="154"/>
      <c r="P42" s="152"/>
      <c r="Q42" s="4"/>
    </row>
    <row r="43" spans="1:17" ht="26.25">
      <c r="A43" s="61" t="s">
        <v>39</v>
      </c>
      <c r="B43" s="120"/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21">
        <v>2.7</v>
      </c>
      <c r="I43" s="120">
        <f t="shared" si="4"/>
        <v>142.79999999999998</v>
      </c>
      <c r="J43" s="213">
        <f t="shared" si="3"/>
        <v>5569.199999999999</v>
      </c>
      <c r="L43" s="166"/>
      <c r="N43" s="4"/>
      <c r="O43" s="154"/>
      <c r="P43" s="152"/>
      <c r="Q43" s="4"/>
    </row>
    <row r="44" spans="1:17" ht="26.25">
      <c r="A44" s="61" t="s">
        <v>40</v>
      </c>
      <c r="B44" s="120"/>
      <c r="C44" s="120">
        <v>0</v>
      </c>
      <c r="D44" s="120">
        <v>19.8</v>
      </c>
      <c r="E44" s="120">
        <v>11.7</v>
      </c>
      <c r="F44" s="120">
        <v>5.9</v>
      </c>
      <c r="G44" s="120">
        <v>90.8</v>
      </c>
      <c r="H44" s="21">
        <v>1.1</v>
      </c>
      <c r="I44" s="120">
        <f t="shared" si="4"/>
        <v>3690.7000000000007</v>
      </c>
      <c r="J44" s="213">
        <f t="shared" si="3"/>
        <v>143937.30000000002</v>
      </c>
      <c r="L44" s="166"/>
      <c r="N44" s="4"/>
      <c r="O44" s="154"/>
      <c r="P44" s="152"/>
      <c r="Q44" s="4"/>
    </row>
    <row r="45" spans="1:17" ht="26.25">
      <c r="A45" s="160" t="s">
        <v>79</v>
      </c>
      <c r="B45" s="120"/>
      <c r="C45" s="120">
        <v>0</v>
      </c>
      <c r="D45" s="120">
        <v>0</v>
      </c>
      <c r="E45" s="120">
        <v>6.5</v>
      </c>
      <c r="F45" s="120">
        <v>0</v>
      </c>
      <c r="G45" s="120">
        <v>18.8</v>
      </c>
      <c r="H45" s="21">
        <v>0</v>
      </c>
      <c r="I45" s="120">
        <f t="shared" si="4"/>
        <v>411.2</v>
      </c>
      <c r="J45" s="213">
        <f t="shared" si="3"/>
        <v>16036.8</v>
      </c>
      <c r="L45" s="166"/>
      <c r="N45" s="4"/>
      <c r="O45" s="154"/>
      <c r="P45" s="152"/>
      <c r="Q45" s="4"/>
    </row>
    <row r="46" spans="1:17" ht="26.25">
      <c r="A46" s="61" t="s">
        <v>41</v>
      </c>
      <c r="B46" s="120"/>
      <c r="C46" s="120">
        <v>380.3</v>
      </c>
      <c r="D46" s="120">
        <v>0</v>
      </c>
      <c r="E46" s="120">
        <v>3</v>
      </c>
      <c r="F46" s="120">
        <v>0</v>
      </c>
      <c r="G46" s="120">
        <v>0</v>
      </c>
      <c r="H46" s="21">
        <v>0.6</v>
      </c>
      <c r="I46" s="120">
        <f t="shared" si="4"/>
        <v>419.1</v>
      </c>
      <c r="J46" s="213">
        <f t="shared" si="3"/>
        <v>16344.900000000001</v>
      </c>
      <c r="L46" s="166"/>
      <c r="N46" s="4"/>
      <c r="O46" s="154"/>
      <c r="P46" s="152"/>
      <c r="Q46" s="4"/>
    </row>
    <row r="47" spans="1:17" ht="26.25">
      <c r="A47" s="61" t="s">
        <v>42</v>
      </c>
      <c r="B47" s="120"/>
      <c r="C47" s="120">
        <v>0</v>
      </c>
      <c r="D47" s="120">
        <v>0</v>
      </c>
      <c r="E47" s="120">
        <v>3.4</v>
      </c>
      <c r="F47" s="120">
        <v>0</v>
      </c>
      <c r="G47" s="120">
        <v>896.8</v>
      </c>
      <c r="H47" s="21">
        <v>0</v>
      </c>
      <c r="I47" s="120">
        <f t="shared" si="4"/>
        <v>2290.5</v>
      </c>
      <c r="J47" s="213">
        <f t="shared" si="3"/>
        <v>89329.5</v>
      </c>
      <c r="L47" s="166"/>
      <c r="N47" s="4"/>
      <c r="O47" s="154"/>
      <c r="P47" s="152"/>
      <c r="Q47" s="4"/>
    </row>
    <row r="48" spans="1:17" ht="26.25">
      <c r="A48" s="61" t="s">
        <v>43</v>
      </c>
      <c r="B48" s="120"/>
      <c r="C48" s="120">
        <v>0</v>
      </c>
      <c r="D48" s="120">
        <v>0</v>
      </c>
      <c r="E48" s="120">
        <v>1.4</v>
      </c>
      <c r="F48" s="120">
        <v>0</v>
      </c>
      <c r="G48" s="120">
        <v>32.1</v>
      </c>
      <c r="H48" s="21">
        <v>0</v>
      </c>
      <c r="I48" s="120">
        <f t="shared" si="4"/>
        <v>2449.7999999999997</v>
      </c>
      <c r="J48" s="213">
        <f t="shared" si="3"/>
        <v>95542.19999999998</v>
      </c>
      <c r="L48" s="166"/>
      <c r="N48" s="4"/>
      <c r="O48" s="154"/>
      <c r="P48" s="152"/>
      <c r="Q48" s="4"/>
    </row>
    <row r="49" spans="1:17" ht="26.25">
      <c r="A49" s="160" t="s">
        <v>82</v>
      </c>
      <c r="B49" s="120"/>
      <c r="C49" s="120">
        <v>0</v>
      </c>
      <c r="D49" s="120">
        <v>0</v>
      </c>
      <c r="E49" s="120">
        <v>2.4</v>
      </c>
      <c r="F49" s="120">
        <v>0</v>
      </c>
      <c r="G49" s="120">
        <v>164.3</v>
      </c>
      <c r="H49" s="21">
        <v>0</v>
      </c>
      <c r="I49" s="120">
        <f t="shared" si="4"/>
        <v>741.0999999999999</v>
      </c>
      <c r="J49" s="213">
        <f t="shared" si="3"/>
        <v>28902.899999999998</v>
      </c>
      <c r="L49" s="166"/>
      <c r="N49" s="4"/>
      <c r="O49" s="154"/>
      <c r="P49" s="152"/>
      <c r="Q49" s="4"/>
    </row>
    <row r="50" spans="1:17" ht="26.25">
      <c r="A50" s="61" t="s">
        <v>44</v>
      </c>
      <c r="B50" s="120"/>
      <c r="C50" s="120">
        <v>0</v>
      </c>
      <c r="D50" s="120">
        <v>3237.4</v>
      </c>
      <c r="E50" s="120">
        <v>17.9</v>
      </c>
      <c r="F50" s="120">
        <v>22</v>
      </c>
      <c r="G50" s="120">
        <v>2086.7</v>
      </c>
      <c r="H50" s="21">
        <v>0</v>
      </c>
      <c r="I50" s="120">
        <f t="shared" si="4"/>
        <v>12721</v>
      </c>
      <c r="J50" s="213">
        <f t="shared" si="3"/>
        <v>496119</v>
      </c>
      <c r="L50" s="166"/>
      <c r="N50" s="4"/>
      <c r="O50" s="154"/>
      <c r="P50" s="152"/>
      <c r="Q50" s="4"/>
    </row>
    <row r="51" spans="1:17" ht="26.25">
      <c r="A51" s="61" t="s">
        <v>45</v>
      </c>
      <c r="B51" s="120"/>
      <c r="C51" s="120">
        <v>0</v>
      </c>
      <c r="D51" s="120">
        <v>2102.5</v>
      </c>
      <c r="E51" s="120">
        <v>0.1</v>
      </c>
      <c r="F51" s="120">
        <v>0.6</v>
      </c>
      <c r="G51" s="120">
        <v>212.7</v>
      </c>
      <c r="H51" s="21">
        <v>0</v>
      </c>
      <c r="I51" s="120">
        <f t="shared" si="4"/>
        <v>2755.7999999999997</v>
      </c>
      <c r="J51" s="213">
        <f t="shared" si="3"/>
        <v>107476.19999999998</v>
      </c>
      <c r="L51" s="166"/>
      <c r="N51" s="4"/>
      <c r="O51" s="154"/>
      <c r="P51" s="152"/>
      <c r="Q51" s="4"/>
    </row>
    <row r="52" spans="1:17" ht="26.25">
      <c r="A52" s="61" t="s">
        <v>46</v>
      </c>
      <c r="B52" s="120"/>
      <c r="C52" s="120">
        <v>0</v>
      </c>
      <c r="D52" s="120">
        <v>0</v>
      </c>
      <c r="E52" s="120">
        <v>7.5</v>
      </c>
      <c r="F52" s="120">
        <v>0</v>
      </c>
      <c r="G52" s="120">
        <v>186.2</v>
      </c>
      <c r="H52" s="21">
        <v>1.1</v>
      </c>
      <c r="I52" s="120">
        <f t="shared" si="4"/>
        <v>1182</v>
      </c>
      <c r="J52" s="213">
        <f t="shared" si="3"/>
        <v>46098</v>
      </c>
      <c r="L52" s="166"/>
      <c r="N52" s="4"/>
      <c r="O52" s="154"/>
      <c r="P52" s="152"/>
      <c r="Q52" s="4"/>
    </row>
    <row r="53" spans="1:17" ht="26.25">
      <c r="A53" s="160" t="s">
        <v>81</v>
      </c>
      <c r="B53" s="120"/>
      <c r="C53" s="120">
        <v>0</v>
      </c>
      <c r="D53" s="120">
        <v>117.7</v>
      </c>
      <c r="E53" s="120">
        <v>0</v>
      </c>
      <c r="F53" s="120">
        <v>0</v>
      </c>
      <c r="G53" s="120">
        <v>105.1</v>
      </c>
      <c r="H53" s="21">
        <v>4.3</v>
      </c>
      <c r="I53" s="120">
        <f t="shared" si="4"/>
        <v>246.20000000000002</v>
      </c>
      <c r="J53" s="213">
        <f t="shared" si="3"/>
        <v>9601.800000000001</v>
      </c>
      <c r="L53" s="166"/>
      <c r="N53" s="4"/>
      <c r="O53" s="154"/>
      <c r="P53" s="152"/>
      <c r="Q53" s="4"/>
    </row>
    <row r="54" spans="1:17" ht="26.25">
      <c r="A54" s="159" t="s">
        <v>83</v>
      </c>
      <c r="B54" s="120"/>
      <c r="C54" s="120">
        <v>716.6</v>
      </c>
      <c r="D54" s="120">
        <v>105.1</v>
      </c>
      <c r="E54" s="120">
        <v>2.5</v>
      </c>
      <c r="F54" s="120">
        <v>0</v>
      </c>
      <c r="G54" s="120">
        <v>165.1</v>
      </c>
      <c r="H54" s="21">
        <v>1.1</v>
      </c>
      <c r="I54" s="120">
        <f t="shared" si="4"/>
        <v>5027.700000000002</v>
      </c>
      <c r="J54" s="213">
        <f t="shared" si="3"/>
        <v>196080.30000000008</v>
      </c>
      <c r="L54" s="166"/>
      <c r="N54" s="4"/>
      <c r="O54" s="154"/>
      <c r="P54" s="152"/>
      <c r="Q54" s="4"/>
    </row>
    <row r="55" spans="1:17" ht="26.25">
      <c r="A55" s="159" t="s">
        <v>84</v>
      </c>
      <c r="B55" s="120"/>
      <c r="C55" s="120">
        <v>0</v>
      </c>
      <c r="D55" s="120">
        <v>632.4</v>
      </c>
      <c r="E55" s="120">
        <v>0.4</v>
      </c>
      <c r="F55" s="120">
        <v>0</v>
      </c>
      <c r="G55" s="120">
        <v>402.1</v>
      </c>
      <c r="H55" s="21">
        <v>0</v>
      </c>
      <c r="I55" s="120">
        <f t="shared" si="4"/>
        <v>1382.4</v>
      </c>
      <c r="J55" s="213">
        <f t="shared" si="3"/>
        <v>53913.600000000006</v>
      </c>
      <c r="L55" s="166"/>
      <c r="N55" s="4"/>
      <c r="O55" s="154"/>
      <c r="P55" s="152"/>
      <c r="Q55" s="4"/>
    </row>
    <row r="56" spans="1:17" ht="26.25">
      <c r="A56" s="159" t="s">
        <v>85</v>
      </c>
      <c r="B56" s="120"/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21">
        <v>1.6</v>
      </c>
      <c r="I56" s="120">
        <f t="shared" si="4"/>
        <v>7.9</v>
      </c>
      <c r="J56" s="213">
        <f t="shared" si="3"/>
        <v>308.1</v>
      </c>
      <c r="L56" s="166"/>
      <c r="N56" s="4"/>
      <c r="O56" s="154"/>
      <c r="P56" s="152"/>
      <c r="Q56" s="4"/>
    </row>
    <row r="57" spans="1:17" ht="26.25">
      <c r="A57" s="159" t="s">
        <v>88</v>
      </c>
      <c r="B57" s="120"/>
      <c r="C57" s="120">
        <v>0</v>
      </c>
      <c r="D57" s="120">
        <v>0</v>
      </c>
      <c r="E57" s="120">
        <v>1.8</v>
      </c>
      <c r="F57" s="120">
        <v>0</v>
      </c>
      <c r="G57" s="120">
        <v>0</v>
      </c>
      <c r="H57" s="21">
        <v>2.3</v>
      </c>
      <c r="I57" s="120">
        <f t="shared" si="4"/>
        <v>26</v>
      </c>
      <c r="J57" s="213">
        <f t="shared" si="3"/>
        <v>1014</v>
      </c>
      <c r="L57" s="166"/>
      <c r="N57" s="4"/>
      <c r="O57" s="154"/>
      <c r="P57" s="152"/>
      <c r="Q57" s="4"/>
    </row>
    <row r="58" spans="1:17" ht="26.25">
      <c r="A58" s="159" t="s">
        <v>86</v>
      </c>
      <c r="B58" s="120"/>
      <c r="C58" s="120">
        <v>0</v>
      </c>
      <c r="D58" s="120">
        <v>0</v>
      </c>
      <c r="E58" s="120">
        <v>0</v>
      </c>
      <c r="F58" s="120">
        <v>0</v>
      </c>
      <c r="G58" s="120">
        <v>0</v>
      </c>
      <c r="H58" s="21">
        <v>0</v>
      </c>
      <c r="I58" s="120">
        <f t="shared" si="4"/>
        <v>206</v>
      </c>
      <c r="J58" s="213">
        <f t="shared" si="3"/>
        <v>8034</v>
      </c>
      <c r="L58" s="166"/>
      <c r="N58" s="4"/>
      <c r="O58" s="154"/>
      <c r="P58" s="152"/>
      <c r="Q58" s="4"/>
    </row>
    <row r="59" spans="1:17" ht="26.25">
      <c r="A59" s="159" t="s">
        <v>87</v>
      </c>
      <c r="B59" s="120"/>
      <c r="C59" s="120">
        <v>0</v>
      </c>
      <c r="D59" s="120">
        <v>0</v>
      </c>
      <c r="E59" s="120">
        <v>0</v>
      </c>
      <c r="F59" s="120">
        <v>0</v>
      </c>
      <c r="G59" s="120">
        <v>0</v>
      </c>
      <c r="H59" s="21">
        <v>0</v>
      </c>
      <c r="I59" s="120">
        <f t="shared" si="4"/>
        <v>24.3</v>
      </c>
      <c r="J59" s="213">
        <f t="shared" si="3"/>
        <v>947.7</v>
      </c>
      <c r="L59" s="166"/>
      <c r="N59" s="4"/>
      <c r="O59" s="154"/>
      <c r="P59" s="152"/>
      <c r="Q59" s="4"/>
    </row>
    <row r="60" spans="1:17" ht="26.25">
      <c r="A60" s="61" t="s">
        <v>47</v>
      </c>
      <c r="B60" s="120"/>
      <c r="C60" s="120">
        <v>0</v>
      </c>
      <c r="D60" s="120">
        <v>1159.7</v>
      </c>
      <c r="E60" s="120">
        <v>0.8</v>
      </c>
      <c r="F60" s="120">
        <v>0</v>
      </c>
      <c r="G60" s="120">
        <v>45</v>
      </c>
      <c r="H60" s="21">
        <v>0</v>
      </c>
      <c r="I60" s="120">
        <f t="shared" si="4"/>
        <v>2826.7000000000003</v>
      </c>
      <c r="J60" s="213">
        <f t="shared" si="3"/>
        <v>110241.30000000002</v>
      </c>
      <c r="L60" s="166"/>
      <c r="N60" s="4"/>
      <c r="O60" s="154"/>
      <c r="P60" s="152"/>
      <c r="Q60" s="4"/>
    </row>
    <row r="61" spans="1:17" ht="26.25">
      <c r="A61" s="121" t="s">
        <v>48</v>
      </c>
      <c r="B61" s="122"/>
      <c r="C61" s="122">
        <v>0</v>
      </c>
      <c r="D61" s="122">
        <v>0</v>
      </c>
      <c r="E61" s="122">
        <v>0</v>
      </c>
      <c r="F61" s="122">
        <v>0</v>
      </c>
      <c r="G61" s="120">
        <v>0</v>
      </c>
      <c r="H61" s="21">
        <v>0</v>
      </c>
      <c r="I61" s="120">
        <f t="shared" si="4"/>
        <v>116.80000000000001</v>
      </c>
      <c r="J61" s="213">
        <f t="shared" si="3"/>
        <v>4555.200000000001</v>
      </c>
      <c r="L61" s="166"/>
      <c r="N61" s="4"/>
      <c r="O61" s="154"/>
      <c r="P61" s="152"/>
      <c r="Q61" s="4"/>
    </row>
    <row r="62" spans="1:17" ht="26.25">
      <c r="A62" s="112" t="s">
        <v>62</v>
      </c>
      <c r="B62" s="140">
        <v>10110.09</v>
      </c>
      <c r="C62" s="119"/>
      <c r="D62" s="119">
        <v>960.3</v>
      </c>
      <c r="E62" s="119"/>
      <c r="F62" s="119"/>
      <c r="G62" s="119"/>
      <c r="H62" s="119"/>
      <c r="I62" s="206">
        <f t="shared" si="4"/>
        <v>14105.59</v>
      </c>
      <c r="J62" s="214">
        <f t="shared" si="3"/>
        <v>550118.01</v>
      </c>
      <c r="K62" s="58"/>
      <c r="L62" s="166"/>
      <c r="M62" s="2"/>
      <c r="N62" s="4"/>
      <c r="O62" s="154"/>
      <c r="P62" s="152"/>
      <c r="Q62" s="4"/>
    </row>
    <row r="63" spans="1:18" ht="26.25">
      <c r="A63" s="129" t="s">
        <v>8</v>
      </c>
      <c r="B63" s="119">
        <f aca="true" t="shared" si="5" ref="B63:J63">SUM(B39:B62)</f>
        <v>10110.09</v>
      </c>
      <c r="C63" s="119">
        <f t="shared" si="5"/>
        <v>1096.9</v>
      </c>
      <c r="D63" s="119">
        <f t="shared" si="5"/>
        <v>9369.4</v>
      </c>
      <c r="E63" s="119">
        <f t="shared" si="5"/>
        <v>65.6</v>
      </c>
      <c r="F63" s="119">
        <f t="shared" si="5"/>
        <v>28.5</v>
      </c>
      <c r="G63" s="119">
        <f t="shared" si="5"/>
        <v>4436.099999999999</v>
      </c>
      <c r="H63" s="119">
        <f t="shared" si="5"/>
        <v>26.600000000000005</v>
      </c>
      <c r="I63" s="119">
        <f t="shared" si="5"/>
        <v>53563.59000000001</v>
      </c>
      <c r="J63" s="119">
        <f t="shared" si="5"/>
        <v>2088980.0100000002</v>
      </c>
      <c r="L63" s="141"/>
      <c r="M63" s="2">
        <f>SUM(M39:M62)</f>
        <v>0</v>
      </c>
      <c r="N63" s="4"/>
      <c r="O63" s="141"/>
      <c r="P63" s="152"/>
      <c r="Q63" s="4"/>
      <c r="R63" s="4"/>
    </row>
    <row r="64" spans="1:18" ht="27" thickBot="1">
      <c r="A64" s="125" t="s">
        <v>99</v>
      </c>
      <c r="B64" s="126">
        <f aca="true" t="shared" si="6" ref="B64:I64">B63*39</f>
        <v>394293.51</v>
      </c>
      <c r="C64" s="126">
        <f t="shared" si="6"/>
        <v>42779.100000000006</v>
      </c>
      <c r="D64" s="126">
        <f t="shared" si="6"/>
        <v>365406.6</v>
      </c>
      <c r="E64" s="126">
        <f t="shared" si="6"/>
        <v>2558.3999999999996</v>
      </c>
      <c r="F64" s="126">
        <f t="shared" si="6"/>
        <v>1111.5</v>
      </c>
      <c r="G64" s="126">
        <f t="shared" si="6"/>
        <v>173007.89999999997</v>
      </c>
      <c r="H64" s="126">
        <f t="shared" si="6"/>
        <v>1037.4</v>
      </c>
      <c r="I64" s="126">
        <f t="shared" si="6"/>
        <v>2088980.0100000005</v>
      </c>
      <c r="J64" s="204"/>
      <c r="L64" s="141"/>
      <c r="M64">
        <f>M63*40</f>
        <v>0</v>
      </c>
      <c r="N64" s="35"/>
      <c r="O64" s="141"/>
      <c r="P64" s="2"/>
      <c r="R64" s="109"/>
    </row>
    <row r="65" spans="1:16" ht="27.75" thickBot="1" thickTop="1">
      <c r="A65" s="127" t="s">
        <v>70</v>
      </c>
      <c r="B65" s="126">
        <f aca="true" t="shared" si="7" ref="B65:I65">B63*100/$I$63</f>
        <v>18.874929779725367</v>
      </c>
      <c r="C65" s="126">
        <f t="shared" si="7"/>
        <v>2.0478463075383857</v>
      </c>
      <c r="D65" s="126">
        <f t="shared" si="7"/>
        <v>17.492106111632918</v>
      </c>
      <c r="E65" s="126">
        <f t="shared" si="7"/>
        <v>0.12247125332712011</v>
      </c>
      <c r="F65" s="126">
        <f t="shared" si="7"/>
        <v>0.05320778536315433</v>
      </c>
      <c r="G65" s="126">
        <f t="shared" si="7"/>
        <v>8.281931812262767</v>
      </c>
      <c r="H65" s="126">
        <f t="shared" si="7"/>
        <v>0.04966059967227738</v>
      </c>
      <c r="I65" s="126">
        <f t="shared" si="7"/>
        <v>100</v>
      </c>
      <c r="J65" s="203"/>
      <c r="L65" s="141"/>
      <c r="O65" s="121"/>
      <c r="P65" s="2"/>
    </row>
    <row r="66" spans="1:15" ht="27" thickTop="1">
      <c r="A66" s="177" t="s">
        <v>89</v>
      </c>
      <c r="B66" s="61"/>
      <c r="C66" s="61"/>
      <c r="E66" s="61"/>
      <c r="F66" s="183" t="s">
        <v>107</v>
      </c>
      <c r="G66" s="183"/>
      <c r="I66" s="113"/>
      <c r="J66" s="113"/>
      <c r="K66" s="131"/>
      <c r="L66" s="131"/>
      <c r="M66" s="132"/>
      <c r="N66" s="113"/>
      <c r="O66" s="113"/>
    </row>
    <row r="67" spans="1:15" ht="26.25">
      <c r="A67" s="194"/>
      <c r="B67" s="61"/>
      <c r="C67" s="61"/>
      <c r="D67" s="61"/>
      <c r="I67" s="113"/>
      <c r="J67" s="198" t="s">
        <v>104</v>
      </c>
      <c r="K67" s="131"/>
      <c r="L67" s="131"/>
      <c r="M67" s="131"/>
      <c r="N67" s="113"/>
      <c r="O67" s="113"/>
    </row>
    <row r="68" spans="1:16" ht="29.25">
      <c r="A68" s="61"/>
      <c r="B68" s="61"/>
      <c r="C68" s="61"/>
      <c r="D68" s="61"/>
      <c r="E68" s="61"/>
      <c r="F68" s="61"/>
      <c r="G68" s="134"/>
      <c r="H68" s="148"/>
      <c r="I68" s="61"/>
      <c r="J68" s="61"/>
      <c r="K68" s="113"/>
      <c r="L68" s="113"/>
      <c r="M68" s="113"/>
      <c r="N68" s="133"/>
      <c r="O68" s="113"/>
      <c r="P68" s="5"/>
    </row>
    <row r="69" spans="1:15" ht="26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1:15" ht="26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1:15" ht="26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1:15" ht="26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1:15" ht="26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ht="26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ht="26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26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1:15" ht="26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1:15" ht="26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15" ht="26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1:15" ht="26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1:15" ht="26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1:15" ht="26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1:15" ht="26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1:15" ht="26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1:15" ht="26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5" ht="26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 ht="26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 ht="26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5" ht="26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1:15" ht="26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15" ht="26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1:15" ht="26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1:15" ht="26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1:15" ht="26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1:15" ht="26.2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1:15" ht="26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1:15" ht="26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 ht="26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1:15" ht="26.2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1:15" ht="26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1:15" ht="26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1:15" ht="26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1:15" ht="26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1:15" ht="26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1:15" ht="26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1:15" ht="26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1:15" ht="26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1:15" ht="26.2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1:15" ht="26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1:15" ht="26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1:15" ht="26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1:15" ht="26.2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1:15" ht="26.2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1:15" ht="26.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1:15" ht="26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1:15" ht="26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1:15" ht="26.2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1:15" ht="26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</row>
    <row r="119" spans="1:15" ht="26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1:15" ht="26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1:15" ht="26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1:15" ht="26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  <row r="123" spans="1:15" ht="26.2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</row>
    <row r="124" spans="1:15" ht="26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1:15" ht="26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1:15" ht="26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1:15" ht="26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1:15" ht="26.2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1:15" ht="26.2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</row>
    <row r="130" spans="1:15" ht="26.2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</row>
    <row r="131" spans="1:15" ht="26.2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1:15" ht="26.2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1:15" ht="26.2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</row>
    <row r="134" spans="1:15" ht="26.2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1:15" ht="26.2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1:15" ht="26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1:15" ht="26.2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</row>
    <row r="138" spans="1:15" ht="26.2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spans="1:15" ht="26.2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</row>
    <row r="140" spans="1:15" ht="26.2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</row>
    <row r="141" spans="1:15" ht="26.2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</row>
    <row r="142" spans="1:15" ht="26.2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</row>
    <row r="143" spans="1:15" ht="26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</row>
    <row r="144" spans="1:15" ht="26.2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1:15" ht="26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</row>
    <row r="146" spans="1:15" ht="26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</row>
    <row r="147" spans="1:15" ht="26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</row>
    <row r="148" spans="1:15" ht="26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</row>
    <row r="149" spans="1:15" ht="26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</row>
    <row r="150" spans="1:15" ht="26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</row>
    <row r="151" spans="1:15" ht="26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</row>
    <row r="152" spans="1:15" ht="26.2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</row>
    <row r="153" spans="1:15" ht="26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</row>
    <row r="154" spans="1:15" ht="26.2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1:15" ht="26.2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</row>
    <row r="156" spans="1:15" ht="26.2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ht="26.2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1:15" ht="26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1:15" ht="26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1:15" ht="26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1:15" ht="26.2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1:15" ht="26.2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ht="26.2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</row>
    <row r="164" spans="1:15" ht="26.2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ht="26.2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1:15" ht="26.2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1:15" ht="26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1:15" ht="26.2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1:15" ht="26.2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</row>
    <row r="170" spans="1:15" ht="26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</row>
    <row r="171" spans="1:15" ht="26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</row>
    <row r="172" spans="1:15" ht="26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</row>
    <row r="173" spans="1:15" ht="26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</row>
    <row r="174" spans="1:15" ht="26.2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</row>
    <row r="175" spans="1:15" ht="26.2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</row>
    <row r="176" spans="1:15" ht="26.2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</row>
    <row r="177" spans="1:15" ht="26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</row>
    <row r="178" spans="1:15" ht="26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</row>
  </sheetData>
  <mergeCells count="3">
    <mergeCell ref="A1:J1"/>
    <mergeCell ref="A35:J35"/>
    <mergeCell ref="A34:J34"/>
  </mergeCells>
  <printOptions horizontalCentered="1" verticalCentered="1"/>
  <pageMargins left="0.393700787401575" right="0.393700787401575" top="0.354330708661417" bottom="0.118110236220472" header="0.354330708661417" footer="0.118110236220472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cy96</dc:title>
  <dc:subject>ตารางความร่วมมือ</dc:subject>
  <dc:creator>dtec</dc:creator>
  <cp:keywords/>
  <dc:description/>
  <cp:lastModifiedBy>sujindap</cp:lastModifiedBy>
  <cp:lastPrinted>2007-09-12T09:41:11Z</cp:lastPrinted>
  <dcterms:created xsi:type="dcterms:W3CDTF">2007-09-12T08:07:09Z</dcterms:created>
  <dcterms:modified xsi:type="dcterms:W3CDTF">2007-09-12T09:51:40Z</dcterms:modified>
  <cp:category/>
  <cp:version/>
  <cp:contentType/>
  <cp:contentStatus/>
</cp:coreProperties>
</file>