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630" activeTab="0"/>
  </bookViews>
  <sheets>
    <sheet name="Type 2011" sheetId="1" r:id="rId1"/>
    <sheet name="sector2011 " sheetId="2" r:id="rId2"/>
  </sheets>
  <definedNames>
    <definedName name="_xlnm.Print_Area" localSheetId="1">'sector2011 '!$A$6:$I$106</definedName>
    <definedName name="_xlnm.Print_Area" localSheetId="0">'Type 2011'!$A$1:$E$33</definedName>
    <definedName name="_xlnm.Print_Titles" localSheetId="1">'sector2011 '!$1:$5</definedName>
  </definedNames>
  <calcPr fullCalcOnLoad="1"/>
</workbook>
</file>

<file path=xl/sharedStrings.xml><?xml version="1.0" encoding="utf-8"?>
<sst xmlns="http://schemas.openxmlformats.org/spreadsheetml/2006/main" count="220" uniqueCount="105">
  <si>
    <t>Ministries</t>
  </si>
  <si>
    <t>Grant/Technical Cooperation</t>
  </si>
  <si>
    <t>Contributions to International Org.</t>
  </si>
  <si>
    <t>Loans</t>
  </si>
  <si>
    <t>Total (Thai Baht)</t>
  </si>
  <si>
    <t>Ministry of Transport</t>
  </si>
  <si>
    <t xml:space="preserve">NEDA </t>
  </si>
  <si>
    <t>Ministry of Education</t>
  </si>
  <si>
    <t>Commission on Higher Education</t>
  </si>
  <si>
    <t>Ministry of Science and Technology</t>
  </si>
  <si>
    <t>Ministry of Industry</t>
  </si>
  <si>
    <t>Ministry of Energy</t>
  </si>
  <si>
    <t>Ministry of Information and Communication Technology</t>
  </si>
  <si>
    <t>Ministry of Natural Resources and Environment</t>
  </si>
  <si>
    <t>Ministry of Justice</t>
  </si>
  <si>
    <t>Ministry of Agriculture and Cooperatives</t>
  </si>
  <si>
    <t>Ministry of Tourism and Sports</t>
  </si>
  <si>
    <t>Ministry of Defence</t>
  </si>
  <si>
    <t>Bank of Thailand</t>
  </si>
  <si>
    <t>Ministry of Social Development and Human Security</t>
  </si>
  <si>
    <t>Ministry of Commerce</t>
  </si>
  <si>
    <t>Office of the Prime Minister</t>
  </si>
  <si>
    <t>Ministry of Labour</t>
  </si>
  <si>
    <t>Ministry of Foreign Affairs (excl. TICA)</t>
  </si>
  <si>
    <t>Ministry of Public Health</t>
  </si>
  <si>
    <t>Ministry of Interior</t>
  </si>
  <si>
    <t>Ministry of Culture</t>
  </si>
  <si>
    <t xml:space="preserve">    - TICA</t>
  </si>
  <si>
    <t>n/a</t>
  </si>
  <si>
    <t>Ministry of Finance</t>
  </si>
  <si>
    <t xml:space="preserve">Total </t>
  </si>
  <si>
    <t xml:space="preserve">Thailand Official Development Assistance </t>
  </si>
  <si>
    <t>Ministry/ Sector</t>
  </si>
  <si>
    <t>Recipient</t>
  </si>
  <si>
    <t>Value (Bath)</t>
  </si>
  <si>
    <t>Type of Cooperation</t>
  </si>
  <si>
    <t>Cambodia</t>
  </si>
  <si>
    <t>Lao PDR</t>
  </si>
  <si>
    <t>Myanmar</t>
  </si>
  <si>
    <t xml:space="preserve"> Vietnam</t>
  </si>
  <si>
    <t>China</t>
  </si>
  <si>
    <t>others</t>
  </si>
  <si>
    <t>Neighbouring Countries Economic Development Cooperation Agency (Public Organization)</t>
  </si>
  <si>
    <t>- Other Social Infrastructure and Services</t>
  </si>
  <si>
    <t>concessionary loan/Grant</t>
  </si>
  <si>
    <t>- Education</t>
  </si>
  <si>
    <t>training, contribution</t>
  </si>
  <si>
    <t>contribution</t>
  </si>
  <si>
    <t xml:space="preserve">Commission on Higher Education </t>
  </si>
  <si>
    <t>fellowship,research, training</t>
  </si>
  <si>
    <t>- Agriculture</t>
  </si>
  <si>
    <t>fellowship, training</t>
  </si>
  <si>
    <t>- Tourism</t>
  </si>
  <si>
    <t>- Energy Generation and Supply</t>
  </si>
  <si>
    <t>fellowship</t>
  </si>
  <si>
    <t>projects &amp; training, equipment</t>
  </si>
  <si>
    <t>- Economic Infrastructure and Services</t>
  </si>
  <si>
    <t>training</t>
  </si>
  <si>
    <t>- Communication</t>
  </si>
  <si>
    <t xml:space="preserve">Ministry of Agriculture &amp; Cooperation </t>
  </si>
  <si>
    <t>experts, training, Equipment programme under ACMECS</t>
  </si>
  <si>
    <t>- Science and Technology</t>
  </si>
  <si>
    <t xml:space="preserve">training, study visit, experts, </t>
  </si>
  <si>
    <t>researcher</t>
  </si>
  <si>
    <t>Ministry of Natural Resources &amp; Environment</t>
  </si>
  <si>
    <t>- Mining</t>
  </si>
  <si>
    <t>- Banking and Financial Services</t>
  </si>
  <si>
    <t xml:space="preserve">training, study visit, experts </t>
  </si>
  <si>
    <t>Ministry of Social Development &amp; Human Security</t>
  </si>
  <si>
    <t>- Business and Other Services</t>
  </si>
  <si>
    <t>training, study visit, fellowship</t>
  </si>
  <si>
    <t>- Culture</t>
  </si>
  <si>
    <t xml:space="preserve">- Culture   </t>
  </si>
  <si>
    <t>- Humanitarian Aid</t>
  </si>
  <si>
    <t xml:space="preserve">- Education </t>
  </si>
  <si>
    <t xml:space="preserve">  TICA*</t>
  </si>
  <si>
    <t xml:space="preserve">- Multisector/Cross-Cutting </t>
  </si>
  <si>
    <t>contributions to International Org.</t>
  </si>
  <si>
    <t>Total</t>
  </si>
  <si>
    <t>training, Equipment</t>
  </si>
  <si>
    <t>contribution,treatment</t>
  </si>
  <si>
    <t>- Economic</t>
  </si>
  <si>
    <t>- Energy</t>
  </si>
  <si>
    <t>- Industry</t>
  </si>
  <si>
    <t>- Information Technology</t>
  </si>
  <si>
    <t>- Infrastructure &amp; Public Utilities</t>
  </si>
  <si>
    <t>- Justice</t>
  </si>
  <si>
    <t>- Labour &amp; Employment</t>
  </si>
  <si>
    <t>- Natural Resources and Environment</t>
  </si>
  <si>
    <t>- Public Administration</t>
  </si>
  <si>
    <t>- Public Health</t>
  </si>
  <si>
    <t>- Science &amp; Technology</t>
  </si>
  <si>
    <t>- Social Development Welfare</t>
  </si>
  <si>
    <t>- Trade,Services &amp; Investment</t>
  </si>
  <si>
    <t>- Transport</t>
  </si>
  <si>
    <t xml:space="preserve">projects, equipment </t>
  </si>
  <si>
    <t>"</t>
  </si>
  <si>
    <t xml:space="preserve"> January - December 2011</t>
  </si>
  <si>
    <t>experts</t>
  </si>
  <si>
    <t>study visit</t>
  </si>
  <si>
    <t>Thailand Official Development Assistance in Year 2011</t>
  </si>
  <si>
    <t>Exim Bank  ได้รับคืนเงินกู้ (โครงการให้กู้เงินในการซื้อเครื่องจักรและพัฒนาประเทศแก่รัฐบาลเมียนมาร์ ปี 2547 จำนวน 4,000 ล้านบาทยอดเบิกถอน 3,946 ล้านบาท) รวมยอดเงินต้นที่รับคืนตั้งแต่ปี 2553-2554 เป็นเงินทั้งสิ้น 1,127.5 ล้านบาท</t>
  </si>
  <si>
    <t>project, experts, equipment, others</t>
  </si>
  <si>
    <t xml:space="preserve">training, study visit, fellowship, </t>
  </si>
  <si>
    <r>
      <t>-</t>
    </r>
    <r>
      <rPr>
        <sz val="14"/>
        <rFont val="Cordia New"/>
        <family val="2"/>
      </rPr>
      <t xml:space="preserve"> Multisector/Cross-Cutting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</si>
</sst>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  <numFmt numFmtId="199" formatCode="\t&quot;£&quot;#,##0_);\(\t&quot;£&quot;#,##0\)"/>
    <numFmt numFmtId="200" formatCode="\t&quot;£&quot;#,##0_);[Red]\(\t&quot;£&quot;#,##0\)"/>
    <numFmt numFmtId="201" formatCode="\t&quot;£&quot;#,##0.00_);\(\t&quot;£&quot;#,##0.00\)"/>
    <numFmt numFmtId="202" formatCode="\t&quot;£&quot;#,##0.00_);[Red]\(\t&quot;£&quot;#,##0.00\)"/>
    <numFmt numFmtId="203" formatCode="&quot;฿&quot;#,##0;\-&quot;฿&quot;#,##0"/>
    <numFmt numFmtId="204" formatCode="&quot;฿&quot;#,##0;[Red]\-&quot;฿&quot;#,##0"/>
    <numFmt numFmtId="205" formatCode="&quot;฿&quot;#,##0.00;\-&quot;฿&quot;#,##0.00"/>
    <numFmt numFmtId="206" formatCode="&quot;฿&quot;#,##0.00;[Red]\-&quot;฿&quot;#,##0.00"/>
    <numFmt numFmtId="207" formatCode="_-&quot;฿&quot;* #,##0_-;\-&quot;฿&quot;* #,##0_-;_-&quot;฿&quot;* &quot;-&quot;_-;_-@_-"/>
    <numFmt numFmtId="208" formatCode="_-&quot;฿&quot;* #,##0.00_-;\-&quot;฿&quot;* #,##0.00_-;_-&quot;฿&quot;* &quot;-&quot;??_-;_-@_-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_-* #,##0.0_-;\-* #,##0.0_-;_-* &quot;-&quot;??_-;_-@_-"/>
    <numFmt numFmtId="214" formatCode="_-* #,##0_-;\-* #,##0_-;_-* &quot;-&quot;??_-;_-@_-"/>
    <numFmt numFmtId="215" formatCode="0.0"/>
    <numFmt numFmtId="216" formatCode="0.0000"/>
    <numFmt numFmtId="217" formatCode="0.000"/>
    <numFmt numFmtId="218" formatCode="_-* #,##0.000_-;\-* #,##0.000_-;_-* &quot;-&quot;??_-;_-@_-"/>
    <numFmt numFmtId="219" formatCode="_-* #,##0.0000_-;\-* #,##0.0000_-;_-* &quot;-&quot;??_-;_-@_-"/>
    <numFmt numFmtId="220" formatCode="0.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.0"/>
    <numFmt numFmtId="226" formatCode="_(* #,##0.0_);_(* \(#,##0.0\);_(* &quot;-&quot;??_);_(@_)"/>
    <numFmt numFmtId="227" formatCode="_(* #,##0_);_(* \(#,##0\);_(* &quot;-&quot;??_);_(@_)"/>
    <numFmt numFmtId="228" formatCode="_-* #,##0.00000_-;\-* #,##0.00000_-;_-* &quot;-&quot;??_-;_-@_-"/>
    <numFmt numFmtId="229" formatCode="_-* #,##0.000000_-;\-* #,##0.000000_-;_-* &quot;-&quot;??_-;_-@_-"/>
    <numFmt numFmtId="230" formatCode="[$-409]dddd\,\ mmmm\ dd\,\ yyyy"/>
    <numFmt numFmtId="231" formatCode="[$-409]d\-mmm\-yy;@"/>
    <numFmt numFmtId="232" formatCode="mmm\-yyyy"/>
    <numFmt numFmtId="233" formatCode="[$-409]dd\-mmm\-yy;@"/>
    <numFmt numFmtId="234" formatCode="[$-409]d\-mmm\-yyyy;@"/>
    <numFmt numFmtId="235" formatCode="t&quot;£&quot;#,##0_);\(t&quot;£&quot;#,##0\)"/>
    <numFmt numFmtId="236" formatCode="t&quot;£&quot;#,##0_);[Red]\(t&quot;£&quot;#,##0\)"/>
    <numFmt numFmtId="237" formatCode="t&quot;£&quot;#,##0.00_);\(t&quot;£&quot;#,##0.00\)"/>
    <numFmt numFmtId="238" formatCode="t&quot;£&quot;#,##0.00_);[Red]\(t&quot;£&quot;#,##0.00\)"/>
    <numFmt numFmtId="239" formatCode="t&quot;฿&quot;#,##0_);\(t&quot;฿&quot;#,##0\)"/>
    <numFmt numFmtId="240" formatCode="t&quot;฿&quot;#,##0_);[Red]\(t&quot;฿&quot;#,##0\)"/>
    <numFmt numFmtId="241" formatCode="t&quot;฿&quot;#,##0.00_);\(t&quot;฿&quot;#,##0.00\)"/>
    <numFmt numFmtId="242" formatCode="t&quot;฿&quot;#,##0.00_);[Red]\(t&quot;฿&quot;#,##0.00\)"/>
    <numFmt numFmtId="243" formatCode="[$-409]mmmm\ d\,\ yyyy;@"/>
  </numFmts>
  <fonts count="29">
    <font>
      <sz val="14"/>
      <name val="Cordia New"/>
      <family val="0"/>
    </font>
    <font>
      <sz val="16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Cordia New"/>
      <family val="2"/>
    </font>
    <font>
      <sz val="14"/>
      <color indexed="12"/>
      <name val="Cordia New"/>
      <family val="2"/>
    </font>
    <font>
      <b/>
      <sz val="16"/>
      <name val="Cordia New"/>
      <family val="2"/>
    </font>
    <font>
      <b/>
      <u val="single"/>
      <sz val="18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0">
      <alignment/>
      <protection/>
    </xf>
  </cellStyleXfs>
  <cellXfs count="125">
    <xf numFmtId="0" fontId="0" fillId="0" borderId="0" xfId="0" applyAlignment="1">
      <alignment/>
    </xf>
    <xf numFmtId="43" fontId="17" fillId="0" borderId="0" xfId="44" applyFont="1" applyAlignment="1">
      <alignment vertical="center" wrapText="1"/>
    </xf>
    <xf numFmtId="0" fontId="17" fillId="0" borderId="0" xfId="59">
      <alignment/>
      <protection/>
    </xf>
    <xf numFmtId="0" fontId="17" fillId="0" borderId="0" xfId="59" applyFont="1">
      <alignment/>
      <protection/>
    </xf>
    <xf numFmtId="43" fontId="17" fillId="0" borderId="0" xfId="44" applyAlignment="1">
      <alignment/>
    </xf>
    <xf numFmtId="43" fontId="17" fillId="0" borderId="0" xfId="59" applyNumberFormat="1">
      <alignment/>
      <protection/>
    </xf>
    <xf numFmtId="0" fontId="17" fillId="0" borderId="0" xfId="59" applyFont="1" applyFill="1" applyBorder="1">
      <alignment/>
      <protection/>
    </xf>
    <xf numFmtId="0" fontId="17" fillId="0" borderId="0" xfId="59" applyFont="1" applyFill="1" applyBorder="1">
      <alignment/>
      <protection/>
    </xf>
    <xf numFmtId="0" fontId="17" fillId="0" borderId="0" xfId="60">
      <alignment/>
      <protection/>
    </xf>
    <xf numFmtId="0" fontId="17" fillId="0" borderId="10" xfId="60" applyBorder="1">
      <alignment/>
      <protection/>
    </xf>
    <xf numFmtId="0" fontId="1" fillId="0" borderId="0" xfId="60" applyFont="1">
      <alignment/>
      <protection/>
    </xf>
    <xf numFmtId="198" fontId="17" fillId="0" borderId="0" xfId="42" applyFont="1" applyAlignment="1">
      <alignment/>
    </xf>
    <xf numFmtId="198" fontId="17" fillId="0" borderId="0" xfId="60" applyNumberFormat="1">
      <alignment/>
      <protection/>
    </xf>
    <xf numFmtId="2" fontId="17" fillId="0" borderId="0" xfId="59" applyNumberFormat="1">
      <alignment/>
      <protection/>
    </xf>
    <xf numFmtId="2" fontId="17" fillId="0" borderId="0" xfId="60" applyNumberFormat="1">
      <alignment/>
      <protection/>
    </xf>
    <xf numFmtId="234" fontId="24" fillId="0" borderId="0" xfId="44" applyNumberFormat="1" applyFont="1" applyAlignment="1">
      <alignment horizontal="center" vertical="center" wrapText="1"/>
    </xf>
    <xf numFmtId="43" fontId="23" fillId="0" borderId="0" xfId="44" applyFont="1" applyBorder="1" applyAlignment="1">
      <alignment vertical="center" wrapText="1"/>
    </xf>
    <xf numFmtId="43" fontId="24" fillId="0" borderId="0" xfId="44" applyFont="1" applyAlignment="1">
      <alignment vertical="center" wrapText="1"/>
    </xf>
    <xf numFmtId="214" fontId="17" fillId="0" borderId="0" xfId="42" applyNumberFormat="1" applyAlignment="1">
      <alignment/>
    </xf>
    <xf numFmtId="214" fontId="17" fillId="0" borderId="0" xfId="60" applyNumberFormat="1">
      <alignment/>
      <protection/>
    </xf>
    <xf numFmtId="0" fontId="25" fillId="0" borderId="11" xfId="0" applyFont="1" applyFill="1" applyBorder="1" applyAlignment="1">
      <alignment vertical="top" wrapText="1"/>
    </xf>
    <xf numFmtId="198" fontId="0" fillId="0" borderId="11" xfId="42" applyFont="1" applyFill="1" applyBorder="1" applyAlignment="1">
      <alignment/>
    </xf>
    <xf numFmtId="0" fontId="0" fillId="0" borderId="11" xfId="60" applyFont="1" applyFill="1" applyBorder="1">
      <alignment/>
      <protection/>
    </xf>
    <xf numFmtId="43" fontId="0" fillId="0" borderId="11" xfId="45" applyFont="1" applyFill="1" applyBorder="1" applyAlignment="1">
      <alignment/>
    </xf>
    <xf numFmtId="0" fontId="0" fillId="0" borderId="11" xfId="60" applyFont="1" applyFill="1" applyBorder="1" quotePrefix="1">
      <alignment/>
      <protection/>
    </xf>
    <xf numFmtId="0" fontId="25" fillId="0" borderId="11" xfId="0" applyFont="1" applyFill="1" applyBorder="1" applyAlignment="1">
      <alignment/>
    </xf>
    <xf numFmtId="0" fontId="0" fillId="0" borderId="11" xfId="0" applyFont="1" applyFill="1" applyBorder="1" applyAlignment="1" quotePrefix="1">
      <alignment vertical="center" wrapText="1"/>
    </xf>
    <xf numFmtId="0" fontId="25" fillId="0" borderId="11" xfId="60" applyFont="1" applyFill="1" applyBorder="1" quotePrefix="1">
      <alignment/>
      <protection/>
    </xf>
    <xf numFmtId="0" fontId="25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 quotePrefix="1">
      <alignment vertical="center"/>
    </xf>
    <xf numFmtId="43" fontId="0" fillId="0" borderId="11" xfId="44" applyFont="1" applyFill="1" applyBorder="1" applyAlignment="1">
      <alignment horizontal="left" vertical="center"/>
    </xf>
    <xf numFmtId="0" fontId="25" fillId="0" borderId="11" xfId="60" applyFont="1" applyFill="1" applyBorder="1">
      <alignment/>
      <protection/>
    </xf>
    <xf numFmtId="198" fontId="0" fillId="0" borderId="11" xfId="60" applyNumberFormat="1" applyFont="1" applyFill="1" applyBorder="1">
      <alignment/>
      <protection/>
    </xf>
    <xf numFmtId="198" fontId="25" fillId="0" borderId="11" xfId="60" applyNumberFormat="1" applyFont="1" applyFill="1" applyBorder="1">
      <alignment/>
      <protection/>
    </xf>
    <xf numFmtId="43" fontId="0" fillId="0" borderId="11" xfId="60" applyNumberFormat="1" applyFont="1" applyFill="1" applyBorder="1">
      <alignment/>
      <protection/>
    </xf>
    <xf numFmtId="198" fontId="0" fillId="0" borderId="12" xfId="0" applyNumberFormat="1" applyFont="1" applyFill="1" applyBorder="1" applyAlignment="1">
      <alignment/>
    </xf>
    <xf numFmtId="0" fontId="0" fillId="0" borderId="13" xfId="60" applyFont="1" applyFill="1" applyBorder="1">
      <alignment/>
      <protection/>
    </xf>
    <xf numFmtId="198" fontId="0" fillId="0" borderId="11" xfId="0" applyNumberFormat="1" applyFont="1" applyBorder="1" applyAlignment="1">
      <alignment/>
    </xf>
    <xf numFmtId="43" fontId="0" fillId="0" borderId="14" xfId="45" applyFont="1" applyFill="1" applyBorder="1" applyAlignment="1">
      <alignment/>
    </xf>
    <xf numFmtId="198" fontId="0" fillId="0" borderId="11" xfId="0" applyNumberFormat="1" applyFont="1" applyFill="1" applyBorder="1" applyAlignment="1">
      <alignment/>
    </xf>
    <xf numFmtId="0" fontId="0" fillId="0" borderId="15" xfId="60" applyFont="1" applyFill="1" applyBorder="1" quotePrefix="1">
      <alignment/>
      <protection/>
    </xf>
    <xf numFmtId="198" fontId="0" fillId="0" borderId="11" xfId="42" applyFont="1" applyBorder="1" applyAlignment="1">
      <alignment vertical="top" wrapText="1"/>
    </xf>
    <xf numFmtId="198" fontId="0" fillId="0" borderId="11" xfId="0" applyNumberFormat="1" applyFont="1" applyFill="1" applyBorder="1" applyAlignment="1">
      <alignment vertical="top"/>
    </xf>
    <xf numFmtId="0" fontId="0" fillId="0" borderId="11" xfId="60" applyFont="1" applyFill="1" applyBorder="1" applyAlignment="1">
      <alignment vertical="top" wrapText="1"/>
      <protection/>
    </xf>
    <xf numFmtId="198" fontId="0" fillId="0" borderId="11" xfId="42" applyFont="1" applyFill="1" applyBorder="1" applyAlignment="1">
      <alignment vertical="top" wrapText="1"/>
    </xf>
    <xf numFmtId="2" fontId="0" fillId="0" borderId="11" xfId="60" applyNumberFormat="1" applyFont="1" applyFill="1" applyBorder="1">
      <alignment/>
      <protection/>
    </xf>
    <xf numFmtId="198" fontId="0" fillId="0" borderId="11" xfId="42" applyNumberFormat="1" applyFont="1" applyBorder="1" applyAlignment="1">
      <alignment/>
    </xf>
    <xf numFmtId="198" fontId="0" fillId="0" borderId="11" xfId="42" applyFont="1" applyFill="1" applyBorder="1" applyAlignment="1">
      <alignment/>
    </xf>
    <xf numFmtId="0" fontId="25" fillId="0" borderId="16" xfId="60" applyFont="1" applyFill="1" applyBorder="1">
      <alignment/>
      <protection/>
    </xf>
    <xf numFmtId="0" fontId="0" fillId="0" borderId="11" xfId="60" applyFont="1" applyFill="1" applyBorder="1" applyAlignment="1" quotePrefix="1">
      <alignment vertical="center"/>
      <protection/>
    </xf>
    <xf numFmtId="43" fontId="25" fillId="0" borderId="16" xfId="44" applyFont="1" applyFill="1" applyBorder="1" applyAlignment="1">
      <alignment vertical="center" wrapText="1"/>
    </xf>
    <xf numFmtId="198" fontId="26" fillId="0" borderId="11" xfId="42" applyFont="1" applyFill="1" applyBorder="1" applyAlignment="1">
      <alignment/>
    </xf>
    <xf numFmtId="0" fontId="25" fillId="0" borderId="17" xfId="60" applyFont="1" applyFill="1" applyBorder="1">
      <alignment/>
      <protection/>
    </xf>
    <xf numFmtId="0" fontId="0" fillId="0" borderId="11" xfId="60" applyFont="1" applyFill="1" applyBorder="1" applyAlignment="1">
      <alignment horizontal="left"/>
      <protection/>
    </xf>
    <xf numFmtId="0" fontId="0" fillId="0" borderId="11" xfId="60" applyFont="1" applyFill="1" applyBorder="1" applyAlignment="1">
      <alignment horizontal="center"/>
      <protection/>
    </xf>
    <xf numFmtId="0" fontId="0" fillId="0" borderId="15" xfId="60" applyFont="1" applyFill="1" applyBorder="1" applyAlignment="1" quotePrefix="1">
      <alignment vertical="center"/>
      <protection/>
    </xf>
    <xf numFmtId="43" fontId="25" fillId="0" borderId="11" xfId="45" applyFont="1" applyFill="1" applyBorder="1" applyAlignment="1">
      <alignment/>
    </xf>
    <xf numFmtId="0" fontId="0" fillId="0" borderId="15" xfId="60" applyFont="1" applyFill="1" applyBorder="1" applyAlignment="1" quotePrefix="1">
      <alignment horizontal="left" vertical="center"/>
      <protection/>
    </xf>
    <xf numFmtId="198" fontId="26" fillId="0" borderId="15" xfId="42" applyFont="1" applyFill="1" applyBorder="1" applyAlignment="1">
      <alignment/>
    </xf>
    <xf numFmtId="0" fontId="25" fillId="0" borderId="18" xfId="60" applyFont="1" applyFill="1" applyBorder="1" applyAlignment="1">
      <alignment horizontal="center"/>
      <protection/>
    </xf>
    <xf numFmtId="198" fontId="25" fillId="0" borderId="19" xfId="60" applyNumberFormat="1" applyFont="1" applyFill="1" applyBorder="1" applyAlignment="1">
      <alignment horizontal="center"/>
      <protection/>
    </xf>
    <xf numFmtId="0" fontId="25" fillId="0" borderId="18" xfId="60" applyFont="1" applyFill="1" applyBorder="1">
      <alignment/>
      <protection/>
    </xf>
    <xf numFmtId="0" fontId="25" fillId="0" borderId="0" xfId="60" applyFont="1">
      <alignment/>
      <protection/>
    </xf>
    <xf numFmtId="0" fontId="0" fillId="0" borderId="0" xfId="60" applyFont="1">
      <alignment/>
      <protection/>
    </xf>
    <xf numFmtId="198" fontId="0" fillId="0" borderId="0" xfId="60" applyNumberFormat="1" applyFont="1">
      <alignment/>
      <protection/>
    </xf>
    <xf numFmtId="233" fontId="0" fillId="0" borderId="0" xfId="44" applyNumberFormat="1" applyFont="1" applyBorder="1" applyAlignment="1">
      <alignment horizontal="center" vertical="center" wrapText="1"/>
    </xf>
    <xf numFmtId="198" fontId="0" fillId="0" borderId="0" xfId="42" applyFont="1" applyAlignment="1">
      <alignment/>
    </xf>
    <xf numFmtId="0" fontId="25" fillId="0" borderId="0" xfId="60" applyFont="1" applyBorder="1" applyAlignment="1">
      <alignment horizontal="center"/>
      <protection/>
    </xf>
    <xf numFmtId="0" fontId="25" fillId="0" borderId="20" xfId="60" applyFont="1" applyBorder="1" applyAlignment="1">
      <alignment horizontal="center"/>
      <protection/>
    </xf>
    <xf numFmtId="0" fontId="25" fillId="0" borderId="21" xfId="60" applyFont="1" applyBorder="1" applyAlignment="1">
      <alignment horizontal="center"/>
      <protection/>
    </xf>
    <xf numFmtId="198" fontId="25" fillId="0" borderId="22" xfId="42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2" xfId="60" applyFont="1" applyBorder="1" applyAlignment="1">
      <alignment horizontal="center"/>
      <protection/>
    </xf>
    <xf numFmtId="43" fontId="27" fillId="0" borderId="0" xfId="44" applyFont="1" applyAlignment="1">
      <alignment horizontal="center" vertical="center" wrapText="1"/>
    </xf>
    <xf numFmtId="43" fontId="27" fillId="0" borderId="0" xfId="44" applyFont="1" applyAlignment="1">
      <alignment horizontal="right" vertical="center" wrapText="1"/>
    </xf>
    <xf numFmtId="43" fontId="27" fillId="0" borderId="22" xfId="44" applyFont="1" applyBorder="1" applyAlignment="1">
      <alignment vertical="center" wrapText="1"/>
    </xf>
    <xf numFmtId="43" fontId="27" fillId="0" borderId="23" xfId="44" applyFont="1" applyBorder="1" applyAlignment="1">
      <alignment horizontal="center" vertical="center" wrapText="1"/>
    </xf>
    <xf numFmtId="43" fontId="27" fillId="0" borderId="22" xfId="44" applyFont="1" applyBorder="1" applyAlignment="1">
      <alignment horizontal="center" vertical="center" wrapText="1"/>
    </xf>
    <xf numFmtId="43" fontId="27" fillId="0" borderId="24" xfId="44" applyFont="1" applyBorder="1" applyAlignment="1">
      <alignment vertical="center" wrapText="1"/>
    </xf>
    <xf numFmtId="198" fontId="27" fillId="0" borderId="24" xfId="0" applyNumberFormat="1" applyFont="1" applyFill="1" applyBorder="1" applyAlignment="1">
      <alignment/>
    </xf>
    <xf numFmtId="43" fontId="27" fillId="0" borderId="17" xfId="44" applyFont="1" applyBorder="1" applyAlignment="1">
      <alignment wrapText="1"/>
    </xf>
    <xf numFmtId="43" fontId="27" fillId="0" borderId="15" xfId="44" applyFont="1" applyFill="1" applyBorder="1" applyAlignment="1">
      <alignment wrapText="1"/>
    </xf>
    <xf numFmtId="43" fontId="27" fillId="0" borderId="16" xfId="44" applyFont="1" applyBorder="1" applyAlignment="1">
      <alignment wrapText="1"/>
    </xf>
    <xf numFmtId="43" fontId="27" fillId="0" borderId="11" xfId="44" applyFont="1" applyFill="1" applyBorder="1" applyAlignment="1">
      <alignment vertical="center" wrapText="1"/>
    </xf>
    <xf numFmtId="198" fontId="27" fillId="0" borderId="11" xfId="42" applyNumberFormat="1" applyFont="1" applyBorder="1" applyAlignment="1">
      <alignment wrapText="1"/>
    </xf>
    <xf numFmtId="43" fontId="27" fillId="0" borderId="11" xfId="44" applyFont="1" applyFill="1" applyBorder="1" applyAlignment="1">
      <alignment wrapText="1"/>
    </xf>
    <xf numFmtId="43" fontId="27" fillId="0" borderId="11" xfId="44" applyFont="1" applyBorder="1" applyAlignment="1">
      <alignment wrapText="1"/>
    </xf>
    <xf numFmtId="43" fontId="27" fillId="0" borderId="11" xfId="44" applyFont="1" applyFill="1" applyBorder="1" applyAlignment="1">
      <alignment horizontal="center" vertical="center" wrapText="1"/>
    </xf>
    <xf numFmtId="43" fontId="27" fillId="0" borderId="11" xfId="44" applyFont="1" applyFill="1" applyBorder="1" applyAlignment="1">
      <alignment horizontal="left" vertical="center" wrapText="1"/>
    </xf>
    <xf numFmtId="198" fontId="27" fillId="0" borderId="11" xfId="59" applyNumberFormat="1" applyFont="1" applyFill="1" applyBorder="1" applyAlignment="1">
      <alignment wrapText="1"/>
      <protection/>
    </xf>
    <xf numFmtId="43" fontId="27" fillId="0" borderId="11" xfId="44" applyFont="1" applyBorder="1" applyAlignment="1">
      <alignment horizontal="left" vertical="center" wrapText="1"/>
    </xf>
    <xf numFmtId="43" fontId="27" fillId="0" borderId="11" xfId="44" applyFont="1" applyBorder="1" applyAlignment="1">
      <alignment vertical="center" wrapText="1"/>
    </xf>
    <xf numFmtId="198" fontId="27" fillId="0" borderId="11" xfId="44" applyNumberFormat="1" applyFont="1" applyBorder="1" applyAlignment="1">
      <alignment/>
    </xf>
    <xf numFmtId="43" fontId="27" fillId="0" borderId="12" xfId="44" applyFont="1" applyBorder="1" applyAlignment="1">
      <alignment wrapText="1"/>
    </xf>
    <xf numFmtId="198" fontId="27" fillId="0" borderId="11" xfId="0" applyNumberFormat="1" applyFont="1" applyBorder="1" applyAlignment="1">
      <alignment/>
    </xf>
    <xf numFmtId="198" fontId="27" fillId="0" borderId="11" xfId="42" applyFont="1" applyBorder="1" applyAlignment="1">
      <alignment/>
    </xf>
    <xf numFmtId="198" fontId="27" fillId="0" borderId="11" xfId="59" applyNumberFormat="1" applyFont="1" applyBorder="1" applyAlignment="1">
      <alignment/>
      <protection/>
    </xf>
    <xf numFmtId="43" fontId="27" fillId="0" borderId="11" xfId="44" applyFont="1" applyFill="1" applyBorder="1" applyAlignment="1">
      <alignment/>
    </xf>
    <xf numFmtId="43" fontId="27" fillId="0" borderId="11" xfId="44" applyFont="1" applyBorder="1" applyAlignment="1">
      <alignment/>
    </xf>
    <xf numFmtId="43" fontId="27" fillId="0" borderId="13" xfId="44" applyFont="1" applyFill="1" applyBorder="1" applyAlignment="1">
      <alignment horizontal="center" vertical="center" wrapText="1"/>
    </xf>
    <xf numFmtId="43" fontId="27" fillId="0" borderId="12" xfId="44" applyFont="1" applyFill="1" applyBorder="1" applyAlignment="1">
      <alignment wrapText="1"/>
    </xf>
    <xf numFmtId="198" fontId="27" fillId="0" borderId="13" xfId="59" applyNumberFormat="1" applyFont="1" applyBorder="1" applyAlignment="1">
      <alignment/>
      <protection/>
    </xf>
    <xf numFmtId="198" fontId="27" fillId="0" borderId="11" xfId="42" applyFont="1" applyBorder="1" applyAlignment="1">
      <alignment wrapText="1"/>
    </xf>
    <xf numFmtId="43" fontId="27" fillId="0" borderId="13" xfId="44" applyFont="1" applyFill="1" applyBorder="1" applyAlignment="1">
      <alignment wrapText="1"/>
    </xf>
    <xf numFmtId="43" fontId="27" fillId="0" borderId="11" xfId="44" applyFont="1" applyBorder="1" applyAlignment="1">
      <alignment horizontal="right" vertical="center" wrapText="1"/>
    </xf>
    <xf numFmtId="0" fontId="27" fillId="0" borderId="0" xfId="0" applyFont="1" applyAlignment="1">
      <alignment horizontal="left"/>
    </xf>
    <xf numFmtId="43" fontId="27" fillId="0" borderId="0" xfId="44" applyFont="1" applyBorder="1" applyAlignment="1">
      <alignment horizontal="center" vertical="center" wrapText="1"/>
    </xf>
    <xf numFmtId="233" fontId="27" fillId="0" borderId="0" xfId="44" applyNumberFormat="1" applyFont="1" applyBorder="1" applyAlignment="1">
      <alignment horizontal="center" vertical="center" wrapText="1"/>
    </xf>
    <xf numFmtId="234" fontId="1" fillId="0" borderId="0" xfId="44" applyNumberFormat="1" applyFont="1" applyAlignment="1">
      <alignment horizontal="center" vertical="center" wrapText="1"/>
    </xf>
    <xf numFmtId="43" fontId="0" fillId="0" borderId="22" xfId="44" applyFont="1" applyFill="1" applyBorder="1" applyAlignment="1">
      <alignment horizontal="left" vertical="center" wrapText="1"/>
    </xf>
    <xf numFmtId="43" fontId="25" fillId="0" borderId="22" xfId="44" applyFont="1" applyFill="1" applyBorder="1" applyAlignment="1">
      <alignment horizontal="center" vertical="center" wrapText="1"/>
    </xf>
    <xf numFmtId="43" fontId="0" fillId="0" borderId="22" xfId="44" applyFont="1" applyFill="1" applyBorder="1" applyAlignment="1">
      <alignment horizontal="center" vertical="center" wrapText="1"/>
    </xf>
    <xf numFmtId="43" fontId="28" fillId="0" borderId="0" xfId="44" applyFont="1" applyAlignment="1">
      <alignment horizontal="center" vertical="center" wrapText="1"/>
    </xf>
    <xf numFmtId="0" fontId="25" fillId="0" borderId="15" xfId="60" applyFont="1" applyFill="1" applyBorder="1" applyAlignment="1" quotePrefix="1">
      <alignment horizontal="left" vertical="center"/>
      <protection/>
    </xf>
    <xf numFmtId="0" fontId="25" fillId="0" borderId="16" xfId="60" applyFont="1" applyFill="1" applyBorder="1" applyAlignment="1" quotePrefix="1">
      <alignment horizontal="left" vertical="center"/>
      <protection/>
    </xf>
    <xf numFmtId="0" fontId="27" fillId="0" borderId="0" xfId="60" applyFont="1" applyAlignment="1">
      <alignment horizontal="center"/>
      <protection/>
    </xf>
    <xf numFmtId="0" fontId="25" fillId="0" borderId="25" xfId="60" applyFont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0" fontId="25" fillId="0" borderId="23" xfId="60" applyFont="1" applyBorder="1" applyAlignment="1">
      <alignment horizontal="center"/>
      <protection/>
    </xf>
    <xf numFmtId="0" fontId="25" fillId="0" borderId="27" xfId="60" applyFont="1" applyBorder="1" applyAlignment="1">
      <alignment horizontal="center"/>
      <protection/>
    </xf>
    <xf numFmtId="0" fontId="25" fillId="0" borderId="21" xfId="60" applyFont="1" applyBorder="1" applyAlignment="1">
      <alignment horizontal="center"/>
      <protection/>
    </xf>
    <xf numFmtId="43" fontId="25" fillId="0" borderId="25" xfId="45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5" fillId="0" borderId="25" xfId="60" applyFont="1" applyBorder="1" applyAlignment="1">
      <alignment horizontal="center" vertical="center"/>
      <protection/>
    </xf>
    <xf numFmtId="0" fontId="27" fillId="0" borderId="0" xfId="60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rant-contributions09" xfId="44"/>
    <cellStyle name="Comma_sector-valluelao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grant-contributions09" xfId="59"/>
    <cellStyle name="Normal_sector-valluelao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_Annual Report 2003 27Ju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E57"/>
  <sheetViews>
    <sheetView tabSelected="1" workbookViewId="0" topLeftCell="A1">
      <pane xSplit="1" ySplit="3" topLeftCell="D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3" sqref="E33"/>
    </sheetView>
  </sheetViews>
  <sheetFormatPr defaultColWidth="9.140625" defaultRowHeight="20.25" customHeight="1"/>
  <cols>
    <col min="1" max="1" width="55.28125" style="1" customWidth="1"/>
    <col min="2" max="2" width="18.57421875" style="1" customWidth="1"/>
    <col min="3" max="3" width="20.140625" style="1" customWidth="1"/>
    <col min="4" max="4" width="17.7109375" style="1" customWidth="1"/>
    <col min="5" max="5" width="20.421875" style="1" customWidth="1"/>
    <col min="6" max="6" width="9.140625" style="1" customWidth="1"/>
    <col min="7" max="7" width="21.00390625" style="1" customWidth="1"/>
    <col min="8" max="16384" width="9.140625" style="1" customWidth="1"/>
  </cols>
  <sheetData>
    <row r="1" spans="1:5" ht="31.5" customHeight="1">
      <c r="A1" s="112" t="s">
        <v>100</v>
      </c>
      <c r="B1" s="112"/>
      <c r="C1" s="112"/>
      <c r="D1" s="112"/>
      <c r="E1" s="112"/>
    </row>
    <row r="2" spans="1:5" ht="25.5" customHeight="1">
      <c r="A2" s="73"/>
      <c r="B2" s="73"/>
      <c r="C2" s="73"/>
      <c r="D2" s="73"/>
      <c r="E2" s="74"/>
    </row>
    <row r="3" spans="1:31" ht="38.25" customHeight="1">
      <c r="A3" s="75" t="s">
        <v>0</v>
      </c>
      <c r="B3" s="76" t="s">
        <v>1</v>
      </c>
      <c r="C3" s="76" t="s">
        <v>2</v>
      </c>
      <c r="D3" s="76" t="s">
        <v>3</v>
      </c>
      <c r="E3" s="77" t="s">
        <v>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4.75" customHeight="1">
      <c r="A4" s="78" t="s">
        <v>6</v>
      </c>
      <c r="B4" s="79">
        <v>89963621.76</v>
      </c>
      <c r="C4" s="80"/>
      <c r="D4" s="81">
        <v>336377048.47</v>
      </c>
      <c r="E4" s="82">
        <f aca="true" t="shared" si="0" ref="E4:E25">SUM(B4:D4)</f>
        <v>426340670.23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4.75" customHeight="1">
      <c r="A5" s="83" t="s">
        <v>23</v>
      </c>
      <c r="B5" s="84">
        <v>25822808.75</v>
      </c>
      <c r="C5" s="85">
        <v>310068678.87</v>
      </c>
      <c r="D5" s="85"/>
      <c r="E5" s="86">
        <f t="shared" si="0"/>
        <v>335891487.62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4.75" customHeight="1">
      <c r="A6" s="83" t="s">
        <v>27</v>
      </c>
      <c r="B6" s="87">
        <v>272984100</v>
      </c>
      <c r="C6" s="83">
        <v>41841110</v>
      </c>
      <c r="D6" s="87"/>
      <c r="E6" s="83">
        <f t="shared" si="0"/>
        <v>314825210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4.75" customHeight="1">
      <c r="A7" s="88" t="s">
        <v>15</v>
      </c>
      <c r="B7" s="89">
        <v>1807365</v>
      </c>
      <c r="C7" s="85">
        <v>87776220</v>
      </c>
      <c r="D7" s="85"/>
      <c r="E7" s="86">
        <f t="shared" si="0"/>
        <v>89583585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4.75" customHeight="1">
      <c r="A8" s="90" t="s">
        <v>12</v>
      </c>
      <c r="B8" s="85"/>
      <c r="C8" s="86">
        <v>47792021.66</v>
      </c>
      <c r="D8" s="85"/>
      <c r="E8" s="86">
        <f t="shared" si="0"/>
        <v>47792021.66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4.75" customHeight="1">
      <c r="A9" s="91" t="s">
        <v>8</v>
      </c>
      <c r="B9" s="85">
        <v>25285869</v>
      </c>
      <c r="C9" s="86">
        <v>12711250</v>
      </c>
      <c r="D9" s="85"/>
      <c r="E9" s="86">
        <f t="shared" si="0"/>
        <v>37997119</v>
      </c>
      <c r="F9" s="2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>
      <c r="A10" s="90" t="s">
        <v>22</v>
      </c>
      <c r="B10" s="85"/>
      <c r="C10" s="92">
        <v>26086519.1</v>
      </c>
      <c r="D10" s="85"/>
      <c r="E10" s="86">
        <f t="shared" si="0"/>
        <v>26086519.1</v>
      </c>
      <c r="F10" s="2"/>
      <c r="G10" s="1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4.75" customHeight="1">
      <c r="A11" s="90" t="s">
        <v>10</v>
      </c>
      <c r="B11" s="93">
        <v>14500</v>
      </c>
      <c r="C11" s="85">
        <v>23812898.61</v>
      </c>
      <c r="D11" s="85"/>
      <c r="E11" s="86">
        <f t="shared" si="0"/>
        <v>23827398.61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4.75" customHeight="1">
      <c r="A12" s="90" t="s">
        <v>29</v>
      </c>
      <c r="B12" s="94">
        <v>18046698.19</v>
      </c>
      <c r="C12" s="95"/>
      <c r="D12" s="85"/>
      <c r="E12" s="86">
        <f t="shared" si="0"/>
        <v>18046698.19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4.75" customHeight="1">
      <c r="A13" s="90" t="s">
        <v>5</v>
      </c>
      <c r="B13" s="96">
        <v>2717852.11</v>
      </c>
      <c r="C13" s="97">
        <v>14896569.23</v>
      </c>
      <c r="D13" s="85"/>
      <c r="E13" s="86">
        <f t="shared" si="0"/>
        <v>17614421.34</v>
      </c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4.75" customHeight="1">
      <c r="A14" s="98" t="s">
        <v>7</v>
      </c>
      <c r="B14" s="98">
        <v>5000000</v>
      </c>
      <c r="C14" s="94">
        <v>2517356.88</v>
      </c>
      <c r="D14" s="85"/>
      <c r="E14" s="86">
        <f t="shared" si="0"/>
        <v>7517356.88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4.75" customHeight="1">
      <c r="A15" s="91" t="s">
        <v>24</v>
      </c>
      <c r="B15" s="99">
        <v>2098706</v>
      </c>
      <c r="C15" s="87"/>
      <c r="D15" s="87"/>
      <c r="E15" s="86">
        <f t="shared" si="0"/>
        <v>2098706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4.75" customHeight="1">
      <c r="A16" s="91" t="s">
        <v>9</v>
      </c>
      <c r="B16" s="85">
        <v>1759295.75</v>
      </c>
      <c r="C16" s="85"/>
      <c r="D16" s="85"/>
      <c r="E16" s="86">
        <f t="shared" si="0"/>
        <v>1759295.75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4.75" customHeight="1">
      <c r="A17" s="90" t="s">
        <v>26</v>
      </c>
      <c r="B17" s="85">
        <v>1426862.45</v>
      </c>
      <c r="C17" s="86"/>
      <c r="D17" s="85"/>
      <c r="E17" s="86">
        <f t="shared" si="0"/>
        <v>1426862.45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4.75" customHeight="1">
      <c r="A18" s="90" t="s">
        <v>17</v>
      </c>
      <c r="B18" s="100">
        <v>1337098</v>
      </c>
      <c r="C18" s="85"/>
      <c r="D18" s="85"/>
      <c r="E18" s="86">
        <f t="shared" si="0"/>
        <v>1337098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4.75" customHeight="1">
      <c r="A19" s="90" t="s">
        <v>14</v>
      </c>
      <c r="B19" s="85"/>
      <c r="C19" s="86">
        <v>1246510</v>
      </c>
      <c r="D19" s="85"/>
      <c r="E19" s="86">
        <f t="shared" si="0"/>
        <v>1246510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4.75" customHeight="1">
      <c r="A20" s="90" t="s">
        <v>20</v>
      </c>
      <c r="B20" s="101">
        <v>1143746.83</v>
      </c>
      <c r="C20" s="85"/>
      <c r="D20" s="85"/>
      <c r="E20" s="86">
        <f t="shared" si="0"/>
        <v>1143746.83</v>
      </c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4.75" customHeight="1">
      <c r="A21" s="90" t="s">
        <v>21</v>
      </c>
      <c r="B21" s="85">
        <v>1035000</v>
      </c>
      <c r="C21" s="102">
        <v>10335</v>
      </c>
      <c r="D21" s="85"/>
      <c r="E21" s="86">
        <f t="shared" si="0"/>
        <v>1045335</v>
      </c>
      <c r="F21" s="2"/>
      <c r="G21" s="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4.75" customHeight="1">
      <c r="A22" s="91" t="s">
        <v>19</v>
      </c>
      <c r="B22" s="103">
        <v>425336</v>
      </c>
      <c r="C22" s="86">
        <v>412100</v>
      </c>
      <c r="D22" s="85"/>
      <c r="E22" s="86">
        <f t="shared" si="0"/>
        <v>837436</v>
      </c>
      <c r="F22" s="2"/>
      <c r="G22" s="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4.75" customHeight="1">
      <c r="A23" s="83" t="s">
        <v>13</v>
      </c>
      <c r="B23" s="85">
        <v>560000</v>
      </c>
      <c r="C23" s="92">
        <v>274912.16</v>
      </c>
      <c r="D23" s="85"/>
      <c r="E23" s="86">
        <f t="shared" si="0"/>
        <v>834912.1599999999</v>
      </c>
      <c r="F23" s="2"/>
      <c r="G23" s="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4.75" customHeight="1">
      <c r="A24" s="90" t="s">
        <v>18</v>
      </c>
      <c r="B24" s="100">
        <v>715934</v>
      </c>
      <c r="C24" s="85"/>
      <c r="D24" s="85"/>
      <c r="E24" s="86">
        <f t="shared" si="0"/>
        <v>715934</v>
      </c>
      <c r="F24" s="2"/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4.75" customHeight="1">
      <c r="A25" s="83" t="s">
        <v>11</v>
      </c>
      <c r="B25" s="94">
        <v>427617</v>
      </c>
      <c r="C25" s="85">
        <v>90660</v>
      </c>
      <c r="D25" s="85"/>
      <c r="E25" s="86">
        <f t="shared" si="0"/>
        <v>518277</v>
      </c>
      <c r="F25" s="2"/>
      <c r="G25" s="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24.75" customHeight="1">
      <c r="A26" s="90" t="s">
        <v>25</v>
      </c>
      <c r="B26" s="87"/>
      <c r="C26" s="87"/>
      <c r="D26" s="87"/>
      <c r="E26" s="104" t="s">
        <v>28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4.75" customHeight="1">
      <c r="A27" s="88" t="s">
        <v>16</v>
      </c>
      <c r="B27" s="87"/>
      <c r="C27" s="87"/>
      <c r="D27" s="87"/>
      <c r="E27" s="104" t="s">
        <v>28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30.75" customHeight="1">
      <c r="A28" s="77" t="s">
        <v>30</v>
      </c>
      <c r="B28" s="77">
        <f>SUM(B4:B27)</f>
        <v>452572410.84</v>
      </c>
      <c r="C28" s="77">
        <f>SUM(C4:C27)</f>
        <v>569537141.51</v>
      </c>
      <c r="D28" s="77">
        <f>SUM(D4:D27)</f>
        <v>336377048.47</v>
      </c>
      <c r="E28" s="77">
        <f>SUM(E4:E27)</f>
        <v>1358486600.82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88.5" customHeight="1">
      <c r="A29" s="109" t="s">
        <v>101</v>
      </c>
      <c r="B29" s="110"/>
      <c r="C29" s="110"/>
      <c r="D29" s="110"/>
      <c r="E29" s="111">
        <v>563740000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4.75" customHeight="1">
      <c r="A30" s="105"/>
      <c r="B30" s="106"/>
      <c r="C30" s="106"/>
      <c r="D30" s="106"/>
      <c r="E30" s="107">
        <v>41143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2.5" customHeight="1">
      <c r="A31" s="106"/>
      <c r="B31" s="106"/>
      <c r="C31" s="106"/>
      <c r="D31" s="106"/>
      <c r="E31" s="10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20.25" customHeight="1">
      <c r="A32" s="16"/>
      <c r="B32" s="17"/>
      <c r="C32" s="17"/>
      <c r="D32" s="17"/>
      <c r="E32" s="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0.25" customHeight="1">
      <c r="A33" s="6"/>
      <c r="F33" s="2"/>
      <c r="G33" s="2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0.25" customHeight="1">
      <c r="A34" s="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0.25" customHeight="1">
      <c r="A35" s="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6:31" ht="20.25" customHeight="1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6:31" ht="20.25" customHeight="1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6:31" ht="20.25" customHeight="1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6:31" ht="20.25" customHeight="1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6:31" ht="20.25" customHeight="1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6:31" ht="20.25" customHeight="1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6:31" ht="20.25" customHeight="1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6:31" ht="20.25" customHeight="1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6:31" ht="20.25" customHeight="1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6:31" ht="20.25" customHeight="1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6:31" ht="20.25" customHeight="1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6:31" ht="20.25" customHeight="1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6:31" ht="20.25" customHeight="1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6:31" ht="20.25" customHeight="1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6:31" ht="20.25" customHeight="1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6:31" ht="20.25" customHeight="1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6:31" ht="20.25" customHeight="1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6:31" ht="20.25" customHeight="1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6:31" ht="20.25" customHeight="1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6:31" ht="20.25" customHeight="1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6:31" ht="20.25" customHeight="1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6:31" ht="20.25" customHeight="1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</sheetData>
  <sheetProtection/>
  <mergeCells count="1">
    <mergeCell ref="A1:E1"/>
  </mergeCells>
  <printOptions horizontalCentered="1" verticalCentered="1"/>
  <pageMargins left="0.433070866141732" right="0.236220472440945" top="0" bottom="1.643700787" header="0.8" footer="0.511811023622047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114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I2"/>
    </sheetView>
  </sheetViews>
  <sheetFormatPr defaultColWidth="9.140625" defaultRowHeight="21.75"/>
  <cols>
    <col min="1" max="1" width="47.28125" style="10" customWidth="1"/>
    <col min="2" max="2" width="16.7109375" style="8" customWidth="1"/>
    <col min="3" max="3" width="17.57421875" style="8" customWidth="1"/>
    <col min="4" max="4" width="16.28125" style="8" customWidth="1"/>
    <col min="5" max="5" width="16.57421875" style="8" customWidth="1"/>
    <col min="6" max="6" width="16.00390625" style="8" customWidth="1"/>
    <col min="7" max="7" width="18.00390625" style="8" customWidth="1"/>
    <col min="8" max="8" width="20.00390625" style="8" customWidth="1"/>
    <col min="9" max="9" width="35.57421875" style="8" customWidth="1"/>
    <col min="10" max="10" width="27.7109375" style="8" customWidth="1"/>
    <col min="11" max="16384" width="9.140625" style="8" customWidth="1"/>
  </cols>
  <sheetData>
    <row r="1" spans="1:9" ht="23.25">
      <c r="A1" s="115" t="s">
        <v>31</v>
      </c>
      <c r="B1" s="115"/>
      <c r="C1" s="115"/>
      <c r="D1" s="115"/>
      <c r="E1" s="115"/>
      <c r="F1" s="115"/>
      <c r="G1" s="115"/>
      <c r="H1" s="115"/>
      <c r="I1" s="115"/>
    </row>
    <row r="2" spans="1:9" ht="24" customHeight="1">
      <c r="A2" s="124" t="s">
        <v>97</v>
      </c>
      <c r="B2" s="124"/>
      <c r="C2" s="124"/>
      <c r="D2" s="124"/>
      <c r="E2" s="124"/>
      <c r="F2" s="124"/>
      <c r="G2" s="124"/>
      <c r="H2" s="124"/>
      <c r="I2" s="124"/>
    </row>
    <row r="3" spans="1:9" ht="13.5" customHeight="1">
      <c r="A3" s="67"/>
      <c r="B3" s="68"/>
      <c r="C3" s="68"/>
      <c r="D3" s="68"/>
      <c r="E3" s="68"/>
      <c r="F3" s="68"/>
      <c r="G3" s="68"/>
      <c r="H3" s="67"/>
      <c r="I3" s="67"/>
    </row>
    <row r="4" spans="1:9" ht="23.25" customHeight="1">
      <c r="A4" s="116" t="s">
        <v>32</v>
      </c>
      <c r="B4" s="118" t="s">
        <v>33</v>
      </c>
      <c r="C4" s="119"/>
      <c r="D4" s="119"/>
      <c r="E4" s="119"/>
      <c r="F4" s="119"/>
      <c r="G4" s="120"/>
      <c r="H4" s="121" t="s">
        <v>34</v>
      </c>
      <c r="I4" s="123" t="s">
        <v>35</v>
      </c>
    </row>
    <row r="5" spans="1:9" ht="21">
      <c r="A5" s="117"/>
      <c r="B5" s="70" t="s">
        <v>36</v>
      </c>
      <c r="C5" s="70" t="s">
        <v>37</v>
      </c>
      <c r="D5" s="71" t="s">
        <v>38</v>
      </c>
      <c r="E5" s="72" t="s">
        <v>39</v>
      </c>
      <c r="F5" s="69" t="s">
        <v>40</v>
      </c>
      <c r="G5" s="69" t="s">
        <v>41</v>
      </c>
      <c r="H5" s="122"/>
      <c r="I5" s="122"/>
    </row>
    <row r="6" spans="1:9" ht="43.5" customHeight="1">
      <c r="A6" s="20" t="s">
        <v>42</v>
      </c>
      <c r="B6" s="21"/>
      <c r="C6" s="21"/>
      <c r="D6" s="22"/>
      <c r="E6" s="21"/>
      <c r="F6" s="21"/>
      <c r="G6" s="21"/>
      <c r="H6" s="23"/>
      <c r="I6" s="22"/>
    </row>
    <row r="7" spans="1:9" ht="21.75">
      <c r="A7" s="24" t="s">
        <v>43</v>
      </c>
      <c r="B7" s="21">
        <v>106152.2125</v>
      </c>
      <c r="C7" s="21">
        <v>426022213.5925</v>
      </c>
      <c r="D7" s="21"/>
      <c r="E7" s="21">
        <v>106152.2125</v>
      </c>
      <c r="F7" s="21"/>
      <c r="G7" s="21">
        <v>106152.2125</v>
      </c>
      <c r="H7" s="23">
        <f>SUM(B7:G7)</f>
        <v>426340670.2299999</v>
      </c>
      <c r="I7" s="22" t="s">
        <v>44</v>
      </c>
    </row>
    <row r="8" spans="1:9" ht="21.75">
      <c r="A8" s="25" t="s">
        <v>7</v>
      </c>
      <c r="B8" s="21"/>
      <c r="C8" s="21"/>
      <c r="D8" s="22"/>
      <c r="E8" s="21"/>
      <c r="F8" s="21"/>
      <c r="G8" s="21"/>
      <c r="H8" s="23"/>
      <c r="I8" s="22"/>
    </row>
    <row r="9" spans="1:9" ht="21.75">
      <c r="A9" s="26" t="s">
        <v>45</v>
      </c>
      <c r="B9" s="21">
        <v>4400000</v>
      </c>
      <c r="C9" s="21">
        <v>200000</v>
      </c>
      <c r="D9" s="21">
        <v>200000</v>
      </c>
      <c r="E9" s="21">
        <v>200000</v>
      </c>
      <c r="F9" s="21"/>
      <c r="G9" s="21"/>
      <c r="H9" s="23">
        <f>SUM(B9:G9)</f>
        <v>5000000</v>
      </c>
      <c r="I9" s="22" t="s">
        <v>46</v>
      </c>
    </row>
    <row r="10" spans="1:9" ht="21.75">
      <c r="A10" s="27" t="s">
        <v>104</v>
      </c>
      <c r="B10" s="21"/>
      <c r="C10" s="21"/>
      <c r="D10" s="21"/>
      <c r="E10" s="21"/>
      <c r="F10" s="21"/>
      <c r="G10" s="23">
        <v>2517356.88</v>
      </c>
      <c r="H10" s="23">
        <f>SUM(B10:G10)</f>
        <v>2517356.88</v>
      </c>
      <c r="I10" s="22" t="s">
        <v>47</v>
      </c>
    </row>
    <row r="11" spans="1:9" ht="21.75">
      <c r="A11" s="28" t="s">
        <v>48</v>
      </c>
      <c r="B11" s="21"/>
      <c r="C11" s="21"/>
      <c r="D11" s="22"/>
      <c r="E11" s="22"/>
      <c r="F11" s="22"/>
      <c r="G11" s="21"/>
      <c r="H11" s="23"/>
      <c r="I11" s="22"/>
    </row>
    <row r="12" spans="1:9" ht="21.75">
      <c r="A12" s="26" t="s">
        <v>45</v>
      </c>
      <c r="B12" s="21">
        <v>5484800</v>
      </c>
      <c r="C12" s="21">
        <v>4198555</v>
      </c>
      <c r="D12" s="21">
        <v>0</v>
      </c>
      <c r="E12" s="21">
        <f>3652536-460800</f>
        <v>3191736</v>
      </c>
      <c r="F12" s="21">
        <v>2847500</v>
      </c>
      <c r="G12" s="21">
        <f>926058-460800</f>
        <v>465258</v>
      </c>
      <c r="H12" s="23">
        <f>SUM(B12:G12)</f>
        <v>16187849</v>
      </c>
      <c r="I12" s="22" t="s">
        <v>49</v>
      </c>
    </row>
    <row r="13" spans="1:9" ht="21.75">
      <c r="A13" s="29" t="s">
        <v>91</v>
      </c>
      <c r="B13" s="21">
        <v>73704</v>
      </c>
      <c r="C13" s="21"/>
      <c r="D13" s="21">
        <v>73704</v>
      </c>
      <c r="E13" s="21">
        <v>73704</v>
      </c>
      <c r="F13" s="22"/>
      <c r="G13" s="21">
        <f>73704+368520</f>
        <v>442224</v>
      </c>
      <c r="H13" s="23">
        <f>SUM(B13:G13)</f>
        <v>663336</v>
      </c>
      <c r="I13" s="22" t="s">
        <v>57</v>
      </c>
    </row>
    <row r="14" spans="1:9" ht="21.75">
      <c r="A14" s="24" t="s">
        <v>52</v>
      </c>
      <c r="B14" s="21"/>
      <c r="C14" s="21">
        <v>262621</v>
      </c>
      <c r="D14" s="21">
        <v>262621</v>
      </c>
      <c r="E14" s="21">
        <v>262621</v>
      </c>
      <c r="F14" s="21">
        <v>262621</v>
      </c>
      <c r="G14" s="21">
        <f>262620+262620</f>
        <v>525240</v>
      </c>
      <c r="H14" s="23">
        <f>SUM(B14:G14)</f>
        <v>1575724</v>
      </c>
      <c r="I14" s="22" t="s">
        <v>54</v>
      </c>
    </row>
    <row r="15" spans="1:9" ht="21.75">
      <c r="A15" s="113" t="s">
        <v>104</v>
      </c>
      <c r="B15" s="21">
        <f>507265+2292143.5</f>
        <v>2799408.5</v>
      </c>
      <c r="C15" s="21">
        <f>507265+386250+722074</f>
        <v>1615589</v>
      </c>
      <c r="D15" s="21">
        <f>507265</f>
        <v>507265</v>
      </c>
      <c r="E15" s="21">
        <f>507265+722074</f>
        <v>1229339</v>
      </c>
      <c r="F15" s="21">
        <f>507265+114093.5</f>
        <v>621358.5</v>
      </c>
      <c r="G15" s="21">
        <f>37000+49000</f>
        <v>86000</v>
      </c>
      <c r="H15" s="23">
        <f>SUM(B15:G15)</f>
        <v>6858960</v>
      </c>
      <c r="I15" s="22" t="s">
        <v>51</v>
      </c>
    </row>
    <row r="16" spans="1:9" ht="21.75">
      <c r="A16" s="114"/>
      <c r="B16" s="21"/>
      <c r="C16" s="21"/>
      <c r="D16" s="21"/>
      <c r="E16" s="21"/>
      <c r="F16" s="22"/>
      <c r="G16" s="23">
        <v>12711250</v>
      </c>
      <c r="H16" s="23">
        <f>SUM(B16:G16)</f>
        <v>12711250</v>
      </c>
      <c r="I16" s="30" t="s">
        <v>77</v>
      </c>
    </row>
    <row r="17" spans="1:9" ht="21.75">
      <c r="A17" s="31" t="s">
        <v>11</v>
      </c>
      <c r="B17" s="32"/>
      <c r="C17" s="32"/>
      <c r="D17" s="32"/>
      <c r="E17" s="32"/>
      <c r="F17" s="32"/>
      <c r="G17" s="33"/>
      <c r="H17" s="23"/>
      <c r="I17" s="34"/>
    </row>
    <row r="18" spans="1:9" ht="21.75">
      <c r="A18" s="24" t="s">
        <v>53</v>
      </c>
      <c r="B18" s="22"/>
      <c r="C18" s="21">
        <v>200000</v>
      </c>
      <c r="D18" s="21"/>
      <c r="E18" s="21"/>
      <c r="F18" s="21"/>
      <c r="G18" s="21">
        <v>227617</v>
      </c>
      <c r="H18" s="23">
        <f>SUM(B18:G18)</f>
        <v>427617</v>
      </c>
      <c r="I18" s="22" t="s">
        <v>55</v>
      </c>
    </row>
    <row r="19" spans="1:9" ht="21.75">
      <c r="A19" s="27" t="s">
        <v>104</v>
      </c>
      <c r="B19" s="22"/>
      <c r="C19" s="21"/>
      <c r="D19" s="21"/>
      <c r="E19" s="21"/>
      <c r="F19" s="21"/>
      <c r="G19" s="21">
        <v>90660</v>
      </c>
      <c r="H19" s="23">
        <f>SUM(B19:G19)</f>
        <v>90660</v>
      </c>
      <c r="I19" s="30" t="s">
        <v>77</v>
      </c>
    </row>
    <row r="20" spans="1:9" ht="21.75">
      <c r="A20" s="31" t="s">
        <v>5</v>
      </c>
      <c r="B20" s="22"/>
      <c r="C20" s="21"/>
      <c r="D20" s="22"/>
      <c r="E20" s="22"/>
      <c r="F20" s="34"/>
      <c r="G20" s="22"/>
      <c r="H20" s="23"/>
      <c r="I20" s="22"/>
    </row>
    <row r="21" spans="1:9" ht="21.75">
      <c r="A21" s="24" t="s">
        <v>56</v>
      </c>
      <c r="B21" s="21">
        <v>796867.79</v>
      </c>
      <c r="C21" s="21">
        <v>0</v>
      </c>
      <c r="D21" s="21">
        <v>694450</v>
      </c>
      <c r="E21" s="21">
        <v>1226534.32</v>
      </c>
      <c r="F21" s="22"/>
      <c r="G21" s="35"/>
      <c r="H21" s="23">
        <f>SUM(B21:G21)</f>
        <v>2717852.1100000003</v>
      </c>
      <c r="I21" s="22" t="s">
        <v>55</v>
      </c>
    </row>
    <row r="22" spans="1:9" ht="21.75">
      <c r="A22" s="27" t="s">
        <v>104</v>
      </c>
      <c r="B22" s="22"/>
      <c r="C22" s="21"/>
      <c r="D22" s="22"/>
      <c r="E22" s="22"/>
      <c r="F22" s="36"/>
      <c r="G22" s="37">
        <v>14896569.23</v>
      </c>
      <c r="H22" s="38">
        <f>SUM(B22:G22)</f>
        <v>14896569.23</v>
      </c>
      <c r="I22" s="22" t="s">
        <v>47</v>
      </c>
    </row>
    <row r="23" spans="1:9" ht="21.75">
      <c r="A23" s="31" t="s">
        <v>12</v>
      </c>
      <c r="B23" s="22"/>
      <c r="C23" s="21"/>
      <c r="D23" s="21"/>
      <c r="E23" s="21"/>
      <c r="F23" s="21"/>
      <c r="G23" s="21"/>
      <c r="H23" s="21"/>
      <c r="I23" s="22"/>
    </row>
    <row r="24" spans="1:9" ht="21.75">
      <c r="A24" s="24" t="s">
        <v>58</v>
      </c>
      <c r="B24" s="22"/>
      <c r="C24" s="21"/>
      <c r="D24" s="21"/>
      <c r="E24" s="21"/>
      <c r="F24" s="21"/>
      <c r="G24" s="21">
        <v>47792021.66</v>
      </c>
      <c r="H24" s="21">
        <f>SUM(B24:G24)</f>
        <v>47792021.66</v>
      </c>
      <c r="I24" s="30" t="s">
        <v>77</v>
      </c>
    </row>
    <row r="25" spans="1:9" ht="21.75">
      <c r="A25" s="31" t="s">
        <v>10</v>
      </c>
      <c r="B25" s="22"/>
      <c r="C25" s="22"/>
      <c r="D25" s="22"/>
      <c r="E25" s="22"/>
      <c r="F25" s="22"/>
      <c r="G25" s="39"/>
      <c r="H25" s="23"/>
      <c r="I25" s="22"/>
    </row>
    <row r="26" spans="1:9" ht="21.75">
      <c r="A26" s="24" t="s">
        <v>83</v>
      </c>
      <c r="B26" s="22"/>
      <c r="C26" s="22"/>
      <c r="D26" s="22"/>
      <c r="E26" s="22"/>
      <c r="F26" s="22"/>
      <c r="G26" s="39">
        <v>14500</v>
      </c>
      <c r="H26" s="23">
        <f>SUM(B26:G26)</f>
        <v>14500</v>
      </c>
      <c r="I26" s="22" t="s">
        <v>99</v>
      </c>
    </row>
    <row r="27" spans="1:9" ht="21.75">
      <c r="A27" s="27" t="s">
        <v>104</v>
      </c>
      <c r="B27" s="22"/>
      <c r="C27" s="21"/>
      <c r="D27" s="22"/>
      <c r="E27" s="22"/>
      <c r="F27" s="22"/>
      <c r="G27" s="21">
        <v>23812898.61</v>
      </c>
      <c r="H27" s="23">
        <f>SUM(B27:G27)</f>
        <v>23812898.61</v>
      </c>
      <c r="I27" s="30" t="s">
        <v>77</v>
      </c>
    </row>
    <row r="28" spans="1:9" ht="21.75">
      <c r="A28" s="31" t="s">
        <v>17</v>
      </c>
      <c r="B28" s="22"/>
      <c r="C28" s="22"/>
      <c r="D28" s="21"/>
      <c r="E28" s="22"/>
      <c r="F28" s="22"/>
      <c r="G28" s="34"/>
      <c r="H28" s="23"/>
      <c r="I28" s="22"/>
    </row>
    <row r="29" spans="1:9" ht="21.75">
      <c r="A29" s="40" t="s">
        <v>45</v>
      </c>
      <c r="B29" s="21"/>
      <c r="C29" s="22"/>
      <c r="D29" s="21"/>
      <c r="E29" s="41">
        <v>31242</v>
      </c>
      <c r="F29" s="21"/>
      <c r="G29" s="21">
        <v>1305856</v>
      </c>
      <c r="H29" s="23">
        <f>SUM(B29:G29)</f>
        <v>1337098</v>
      </c>
      <c r="I29" s="22" t="s">
        <v>99</v>
      </c>
    </row>
    <row r="30" spans="1:9" ht="21.75">
      <c r="A30" s="31" t="s">
        <v>14</v>
      </c>
      <c r="B30" s="22"/>
      <c r="C30" s="22"/>
      <c r="D30" s="22"/>
      <c r="E30" s="22"/>
      <c r="F30" s="22"/>
      <c r="G30" s="22"/>
      <c r="H30" s="22"/>
      <c r="I30" s="22"/>
    </row>
    <row r="31" spans="1:9" ht="21.75">
      <c r="A31" s="27" t="s">
        <v>104</v>
      </c>
      <c r="B31" s="21"/>
      <c r="C31" s="21"/>
      <c r="D31" s="21"/>
      <c r="E31" s="21"/>
      <c r="F31" s="21"/>
      <c r="G31" s="42">
        <v>1246510</v>
      </c>
      <c r="H31" s="23">
        <f>SUM(B31:G31)</f>
        <v>1246510</v>
      </c>
      <c r="I31" s="30" t="s">
        <v>77</v>
      </c>
    </row>
    <row r="32" spans="1:9" s="9" customFormat="1" ht="21.75">
      <c r="A32" s="31" t="s">
        <v>59</v>
      </c>
      <c r="B32" s="21"/>
      <c r="C32" s="21"/>
      <c r="D32" s="21"/>
      <c r="E32" s="21"/>
      <c r="F32" s="22"/>
      <c r="G32" s="22"/>
      <c r="H32" s="23"/>
      <c r="I32" s="22"/>
    </row>
    <row r="33" spans="1:9" ht="42.75" customHeight="1">
      <c r="A33" s="24" t="s">
        <v>50</v>
      </c>
      <c r="B33" s="21"/>
      <c r="C33" s="21">
        <v>1807365</v>
      </c>
      <c r="D33" s="21"/>
      <c r="E33" s="21"/>
      <c r="F33" s="22"/>
      <c r="G33" s="21"/>
      <c r="H33" s="23">
        <f>SUM(B33:G33)</f>
        <v>1807365</v>
      </c>
      <c r="I33" s="43" t="s">
        <v>60</v>
      </c>
    </row>
    <row r="34" spans="1:9" ht="21.75">
      <c r="A34" s="27" t="s">
        <v>104</v>
      </c>
      <c r="B34" s="21"/>
      <c r="C34" s="21"/>
      <c r="D34" s="21"/>
      <c r="E34" s="21"/>
      <c r="F34" s="22"/>
      <c r="G34" s="21">
        <v>87776220</v>
      </c>
      <c r="H34" s="23">
        <f>SUM(B34:G34)</f>
        <v>87776220</v>
      </c>
      <c r="I34" s="30" t="s">
        <v>77</v>
      </c>
    </row>
    <row r="35" spans="1:9" ht="21.75">
      <c r="A35" s="31" t="s">
        <v>9</v>
      </c>
      <c r="B35" s="22"/>
      <c r="C35" s="22"/>
      <c r="D35" s="22"/>
      <c r="E35" s="22"/>
      <c r="F35" s="22"/>
      <c r="G35" s="22"/>
      <c r="H35" s="22"/>
      <c r="I35" s="22"/>
    </row>
    <row r="36" spans="1:9" ht="21.75">
      <c r="A36" s="24" t="s">
        <v>61</v>
      </c>
      <c r="B36" s="44">
        <v>0</v>
      </c>
      <c r="C36" s="44">
        <v>707248.75</v>
      </c>
      <c r="D36" s="44">
        <v>303078</v>
      </c>
      <c r="E36" s="44">
        <v>124828</v>
      </c>
      <c r="F36" s="21"/>
      <c r="G36" s="21">
        <v>624141</v>
      </c>
      <c r="H36" s="21">
        <f>SUM(B36:G36)</f>
        <v>1759295.75</v>
      </c>
      <c r="I36" s="22" t="s">
        <v>62</v>
      </c>
    </row>
    <row r="37" spans="1:9" ht="21.75">
      <c r="A37" s="27"/>
      <c r="B37" s="45"/>
      <c r="C37" s="45"/>
      <c r="D37" s="21"/>
      <c r="E37" s="21"/>
      <c r="F37" s="21"/>
      <c r="G37" s="21"/>
      <c r="H37" s="21"/>
      <c r="I37" s="22" t="s">
        <v>63</v>
      </c>
    </row>
    <row r="38" spans="1:9" ht="21.75">
      <c r="A38" s="31" t="s">
        <v>64</v>
      </c>
      <c r="B38" s="22"/>
      <c r="C38" s="22"/>
      <c r="D38" s="22"/>
      <c r="E38" s="22"/>
      <c r="F38" s="22"/>
      <c r="G38" s="22"/>
      <c r="H38" s="23"/>
      <c r="I38" s="22"/>
    </row>
    <row r="39" spans="1:9" ht="21.75">
      <c r="A39" s="24" t="s">
        <v>65</v>
      </c>
      <c r="B39" s="21"/>
      <c r="C39" s="46">
        <v>510000</v>
      </c>
      <c r="D39" s="21"/>
      <c r="E39" s="22"/>
      <c r="F39" s="22"/>
      <c r="G39" s="21"/>
      <c r="H39" s="23">
        <f>SUM(B39:G39)</f>
        <v>510000</v>
      </c>
      <c r="I39" s="22" t="s">
        <v>57</v>
      </c>
    </row>
    <row r="40" spans="1:9" ht="21.75">
      <c r="A40" s="29" t="s">
        <v>88</v>
      </c>
      <c r="B40" s="21"/>
      <c r="C40" s="46"/>
      <c r="D40" s="21">
        <v>50000</v>
      </c>
      <c r="E40" s="22"/>
      <c r="F40" s="22"/>
      <c r="G40" s="21"/>
      <c r="H40" s="23">
        <f>SUM(B40:G40)</f>
        <v>50000</v>
      </c>
      <c r="I40" s="22" t="s">
        <v>98</v>
      </c>
    </row>
    <row r="41" spans="1:9" ht="21.75">
      <c r="A41" s="27" t="s">
        <v>104</v>
      </c>
      <c r="B41" s="21"/>
      <c r="C41" s="46"/>
      <c r="D41" s="21"/>
      <c r="E41" s="22"/>
      <c r="F41" s="22"/>
      <c r="G41" s="21">
        <v>274912.16</v>
      </c>
      <c r="H41" s="23">
        <f>SUM(B41:G41)</f>
        <v>274912.16</v>
      </c>
      <c r="I41" s="30" t="s">
        <v>77</v>
      </c>
    </row>
    <row r="42" spans="1:9" ht="21.75">
      <c r="A42" s="31" t="s">
        <v>18</v>
      </c>
      <c r="B42" s="22"/>
      <c r="C42" s="21"/>
      <c r="D42" s="21"/>
      <c r="E42" s="21"/>
      <c r="F42" s="21"/>
      <c r="G42" s="21"/>
      <c r="H42" s="21"/>
      <c r="I42" s="22"/>
    </row>
    <row r="43" spans="1:9" ht="21.75">
      <c r="A43" s="24" t="s">
        <v>66</v>
      </c>
      <c r="B43" s="21">
        <v>351274</v>
      </c>
      <c r="C43" s="21">
        <v>364660</v>
      </c>
      <c r="D43" s="22"/>
      <c r="E43" s="22"/>
      <c r="F43" s="22"/>
      <c r="G43" s="21"/>
      <c r="H43" s="21">
        <f>SUM(B43:G43)</f>
        <v>715934</v>
      </c>
      <c r="I43" s="22" t="s">
        <v>67</v>
      </c>
    </row>
    <row r="44" spans="1:9" ht="21.75">
      <c r="A44" s="31" t="s">
        <v>68</v>
      </c>
      <c r="B44" s="21"/>
      <c r="C44" s="21"/>
      <c r="D44" s="22"/>
      <c r="E44" s="22"/>
      <c r="F44" s="22"/>
      <c r="G44" s="21"/>
      <c r="H44" s="21"/>
      <c r="I44" s="22"/>
    </row>
    <row r="45" spans="1:9" ht="21.75">
      <c r="A45" s="24" t="s">
        <v>43</v>
      </c>
      <c r="B45" s="21"/>
      <c r="C45" s="21"/>
      <c r="D45" s="22"/>
      <c r="E45" s="21">
        <v>106334</v>
      </c>
      <c r="F45" s="21">
        <v>106334</v>
      </c>
      <c r="G45" s="21">
        <v>212668</v>
      </c>
      <c r="H45" s="21">
        <f>SUM(B45:G45)</f>
        <v>425336</v>
      </c>
      <c r="I45" s="22"/>
    </row>
    <row r="46" spans="1:9" ht="21.75">
      <c r="A46" s="27" t="s">
        <v>104</v>
      </c>
      <c r="B46" s="22"/>
      <c r="C46" s="22"/>
      <c r="D46" s="22"/>
      <c r="E46" s="22"/>
      <c r="F46" s="22"/>
      <c r="G46" s="21">
        <v>412100</v>
      </c>
      <c r="H46" s="23">
        <f>SUM(B46:G46)</f>
        <v>412100</v>
      </c>
      <c r="I46" s="30" t="s">
        <v>77</v>
      </c>
    </row>
    <row r="47" spans="1:9" ht="21.75">
      <c r="A47" s="31" t="s">
        <v>20</v>
      </c>
      <c r="B47" s="22"/>
      <c r="C47" s="22"/>
      <c r="D47" s="22"/>
      <c r="E47" s="22"/>
      <c r="F47" s="22"/>
      <c r="G47" s="22"/>
      <c r="H47" s="23"/>
      <c r="I47" s="22"/>
    </row>
    <row r="48" spans="1:9" ht="21.75">
      <c r="A48" s="24" t="s">
        <v>69</v>
      </c>
      <c r="B48" s="21">
        <v>1143746.83</v>
      </c>
      <c r="C48" s="21"/>
      <c r="D48" s="21"/>
      <c r="E48" s="21"/>
      <c r="F48" s="22"/>
      <c r="G48" s="21"/>
      <c r="H48" s="23">
        <f>SUM(B48:G48)</f>
        <v>1143746.83</v>
      </c>
      <c r="I48" s="22" t="s">
        <v>70</v>
      </c>
    </row>
    <row r="49" spans="1:9" ht="21.75">
      <c r="A49" s="31" t="s">
        <v>21</v>
      </c>
      <c r="B49" s="22"/>
      <c r="C49" s="22"/>
      <c r="D49" s="22"/>
      <c r="E49" s="22"/>
      <c r="F49" s="22"/>
      <c r="G49" s="47"/>
      <c r="H49" s="23"/>
      <c r="I49" s="22"/>
    </row>
    <row r="50" spans="1:9" ht="21.75">
      <c r="A50" s="24" t="s">
        <v>43</v>
      </c>
      <c r="B50" s="21">
        <v>258750</v>
      </c>
      <c r="C50" s="21">
        <v>258750</v>
      </c>
      <c r="D50" s="21">
        <v>258750</v>
      </c>
      <c r="E50" s="21">
        <v>258750</v>
      </c>
      <c r="F50" s="22"/>
      <c r="G50" s="47"/>
      <c r="H50" s="23">
        <f>SUM(B50:G50)</f>
        <v>1035000</v>
      </c>
      <c r="I50" s="22" t="s">
        <v>57</v>
      </c>
    </row>
    <row r="51" spans="1:9" ht="21.75">
      <c r="A51" s="27" t="s">
        <v>104</v>
      </c>
      <c r="B51" s="21"/>
      <c r="C51" s="21"/>
      <c r="D51" s="21"/>
      <c r="E51" s="21"/>
      <c r="F51" s="34"/>
      <c r="G51" s="47">
        <v>10335</v>
      </c>
      <c r="H51" s="23">
        <f>SUM(B51:G51)</f>
        <v>10335</v>
      </c>
      <c r="I51" s="30" t="s">
        <v>77</v>
      </c>
    </row>
    <row r="52" spans="1:9" ht="21.75">
      <c r="A52" s="48" t="s">
        <v>26</v>
      </c>
      <c r="B52" s="21"/>
      <c r="C52" s="21"/>
      <c r="D52" s="21"/>
      <c r="E52" s="21"/>
      <c r="F52" s="22"/>
      <c r="G52" s="47"/>
      <c r="H52" s="23"/>
      <c r="I52" s="22"/>
    </row>
    <row r="53" spans="1:9" ht="21.75">
      <c r="A53" s="24" t="s">
        <v>71</v>
      </c>
      <c r="B53" s="21"/>
      <c r="C53" s="21">
        <v>237810.40833333333</v>
      </c>
      <c r="D53" s="21">
        <v>0</v>
      </c>
      <c r="E53" s="21">
        <v>237810.40833333333</v>
      </c>
      <c r="F53" s="21">
        <v>237810.40833333333</v>
      </c>
      <c r="G53" s="47">
        <v>713431.225</v>
      </c>
      <c r="H53" s="23">
        <f>SUM(B53:G53)</f>
        <v>1426862.45</v>
      </c>
      <c r="I53" s="22" t="s">
        <v>57</v>
      </c>
    </row>
    <row r="54" spans="1:9" ht="21.75">
      <c r="A54" s="48" t="s">
        <v>22</v>
      </c>
      <c r="B54" s="21"/>
      <c r="C54" s="21"/>
      <c r="D54" s="21"/>
      <c r="E54" s="21"/>
      <c r="F54" s="22"/>
      <c r="G54" s="47"/>
      <c r="H54" s="23"/>
      <c r="I54" s="22"/>
    </row>
    <row r="55" spans="1:9" ht="21.75">
      <c r="A55" s="49" t="s">
        <v>76</v>
      </c>
      <c r="B55" s="21"/>
      <c r="C55" s="21"/>
      <c r="D55" s="21"/>
      <c r="E55" s="21"/>
      <c r="F55" s="22"/>
      <c r="G55" s="41">
        <v>26086519.1</v>
      </c>
      <c r="H55" s="23">
        <f>SUM(B55:G55)</f>
        <v>26086519.1</v>
      </c>
      <c r="I55" s="30" t="s">
        <v>77</v>
      </c>
    </row>
    <row r="56" spans="1:9" ht="21.75">
      <c r="A56" s="48" t="s">
        <v>29</v>
      </c>
      <c r="B56" s="21"/>
      <c r="C56" s="21"/>
      <c r="D56" s="21"/>
      <c r="E56" s="21"/>
      <c r="F56" s="22"/>
      <c r="G56" s="47"/>
      <c r="H56" s="23"/>
      <c r="I56" s="22"/>
    </row>
    <row r="57" spans="1:9" ht="21.75">
      <c r="A57" s="24" t="s">
        <v>66</v>
      </c>
      <c r="B57" s="21"/>
      <c r="C57" s="21"/>
      <c r="D57" s="21"/>
      <c r="E57" s="21"/>
      <c r="F57" s="22"/>
      <c r="G57" s="47">
        <v>17442500</v>
      </c>
      <c r="H57" s="23">
        <f>SUM(B57:G57)</f>
        <v>17442500</v>
      </c>
      <c r="I57" s="22" t="s">
        <v>47</v>
      </c>
    </row>
    <row r="58" spans="1:9" ht="21.75">
      <c r="A58" s="24" t="s">
        <v>69</v>
      </c>
      <c r="B58" s="21"/>
      <c r="C58" s="21"/>
      <c r="D58" s="21"/>
      <c r="E58" s="21"/>
      <c r="F58" s="22"/>
      <c r="G58" s="47">
        <v>604198.19</v>
      </c>
      <c r="H58" s="23">
        <f>SUM(B58:G58)</f>
        <v>604198.19</v>
      </c>
      <c r="I58" s="22" t="s">
        <v>57</v>
      </c>
    </row>
    <row r="59" spans="1:9" ht="21.75">
      <c r="A59" s="48" t="s">
        <v>24</v>
      </c>
      <c r="B59" s="21"/>
      <c r="C59" s="21"/>
      <c r="D59" s="21"/>
      <c r="E59" s="21"/>
      <c r="F59" s="22"/>
      <c r="G59" s="47"/>
      <c r="H59" s="23"/>
      <c r="I59" s="22"/>
    </row>
    <row r="60" spans="1:9" ht="21.75">
      <c r="A60" s="29" t="s">
        <v>90</v>
      </c>
      <c r="B60" s="21"/>
      <c r="C60" s="21">
        <v>204288</v>
      </c>
      <c r="D60" s="21">
        <v>776832</v>
      </c>
      <c r="E60" s="21">
        <v>192894</v>
      </c>
      <c r="F60" s="22"/>
      <c r="G60" s="41">
        <v>924692</v>
      </c>
      <c r="H60" s="23">
        <f>SUM(B60:G60)</f>
        <v>2098706</v>
      </c>
      <c r="I60" s="22" t="s">
        <v>57</v>
      </c>
    </row>
    <row r="61" spans="1:9" ht="21.75">
      <c r="A61" s="50" t="s">
        <v>23</v>
      </c>
      <c r="B61" s="21"/>
      <c r="C61" s="21"/>
      <c r="D61" s="22"/>
      <c r="E61" s="21"/>
      <c r="F61" s="21"/>
      <c r="G61" s="21"/>
      <c r="H61" s="23"/>
      <c r="I61" s="22"/>
    </row>
    <row r="62" spans="1:9" ht="21.75">
      <c r="A62" s="29" t="s">
        <v>73</v>
      </c>
      <c r="B62" s="21">
        <v>3000000</v>
      </c>
      <c r="C62" s="21">
        <v>5500000</v>
      </c>
      <c r="D62" s="21">
        <f>3000000+2000000</f>
        <v>5000000</v>
      </c>
      <c r="E62" s="21">
        <v>3000000</v>
      </c>
      <c r="F62" s="21"/>
      <c r="G62" s="21">
        <v>1951000</v>
      </c>
      <c r="H62" s="23">
        <f>SUM(B62:G62)</f>
        <v>18451000</v>
      </c>
      <c r="I62" s="22" t="s">
        <v>47</v>
      </c>
    </row>
    <row r="63" spans="1:9" ht="21.75">
      <c r="A63" s="29" t="s">
        <v>90</v>
      </c>
      <c r="B63" s="51">
        <v>507620</v>
      </c>
      <c r="C63" s="51">
        <v>347000</v>
      </c>
      <c r="D63" s="51">
        <v>100000</v>
      </c>
      <c r="E63" s="51"/>
      <c r="F63" s="21"/>
      <c r="G63" s="21">
        <f>299840.75</f>
        <v>299840.75</v>
      </c>
      <c r="H63" s="23">
        <f>SUM(B63:G63)</f>
        <v>1254460.75</v>
      </c>
      <c r="I63" s="22" t="s">
        <v>80</v>
      </c>
    </row>
    <row r="64" spans="1:9" ht="21.75">
      <c r="A64" s="24" t="s">
        <v>72</v>
      </c>
      <c r="B64" s="51"/>
      <c r="C64" s="51"/>
      <c r="D64" s="51">
        <f>500000+65700+100000+500000</f>
        <v>1165700</v>
      </c>
      <c r="E64" s="51"/>
      <c r="F64" s="21"/>
      <c r="G64" s="21"/>
      <c r="H64" s="23">
        <f>SUM(B64:G64)</f>
        <v>1165700</v>
      </c>
      <c r="I64" s="22" t="s">
        <v>47</v>
      </c>
    </row>
    <row r="65" spans="1:9" ht="21.75">
      <c r="A65" s="24" t="s">
        <v>74</v>
      </c>
      <c r="B65" s="51">
        <v>90000</v>
      </c>
      <c r="C65" s="51">
        <f>2000000+2761648</f>
        <v>4761648</v>
      </c>
      <c r="D65" s="51">
        <f>100000</f>
        <v>100000</v>
      </c>
      <c r="E65" s="51"/>
      <c r="F65" s="21"/>
      <c r="G65" s="21"/>
      <c r="H65" s="23">
        <f>SUM(B65:G65)</f>
        <v>4951648</v>
      </c>
      <c r="I65" s="22" t="s">
        <v>79</v>
      </c>
    </row>
    <row r="66" spans="1:9" ht="22.5" customHeight="1">
      <c r="A66" s="49" t="s">
        <v>76</v>
      </c>
      <c r="B66" s="21"/>
      <c r="C66" s="21"/>
      <c r="D66" s="21"/>
      <c r="E66" s="21"/>
      <c r="F66" s="21"/>
      <c r="G66" s="21">
        <v>310068678.87</v>
      </c>
      <c r="H66" s="23">
        <f>SUM(B66:G66)</f>
        <v>310068678.87</v>
      </c>
      <c r="I66" s="30" t="s">
        <v>77</v>
      </c>
    </row>
    <row r="67" spans="1:10" ht="21.75">
      <c r="A67" s="52" t="s">
        <v>75</v>
      </c>
      <c r="B67" s="21"/>
      <c r="C67" s="21"/>
      <c r="D67" s="21"/>
      <c r="E67" s="21"/>
      <c r="F67" s="21"/>
      <c r="G67" s="21"/>
      <c r="H67" s="23"/>
      <c r="I67" s="53"/>
      <c r="J67" s="14"/>
    </row>
    <row r="68" spans="1:10" ht="21.75">
      <c r="A68" s="29" t="s">
        <v>50</v>
      </c>
      <c r="B68" s="21">
        <v>358800</v>
      </c>
      <c r="C68" s="21">
        <v>6175700</v>
      </c>
      <c r="D68" s="21">
        <v>9292500</v>
      </c>
      <c r="E68" s="21">
        <v>950300</v>
      </c>
      <c r="F68" s="21">
        <v>1949100</v>
      </c>
      <c r="G68" s="21">
        <v>17230400</v>
      </c>
      <c r="H68" s="23">
        <f>SUM(B68:G68)</f>
        <v>35956800</v>
      </c>
      <c r="I68" s="53" t="s">
        <v>103</v>
      </c>
      <c r="J68" s="14"/>
    </row>
    <row r="69" spans="1:10" ht="21.75">
      <c r="A69" s="29" t="s">
        <v>58</v>
      </c>
      <c r="B69" s="21"/>
      <c r="C69" s="21">
        <v>564000</v>
      </c>
      <c r="D69" s="21">
        <v>376500</v>
      </c>
      <c r="E69" s="21"/>
      <c r="F69" s="21"/>
      <c r="G69" s="21">
        <v>484900</v>
      </c>
      <c r="H69" s="23">
        <f>SUM(B69:G69)</f>
        <v>1425400</v>
      </c>
      <c r="I69" s="53" t="s">
        <v>102</v>
      </c>
      <c r="J69" s="14"/>
    </row>
    <row r="70" spans="1:10" ht="21.75">
      <c r="A70" s="29" t="s">
        <v>81</v>
      </c>
      <c r="B70" s="21">
        <v>267500</v>
      </c>
      <c r="C70" s="21">
        <v>4823500</v>
      </c>
      <c r="D70" s="21">
        <v>1359500</v>
      </c>
      <c r="E70" s="21"/>
      <c r="F70" s="21"/>
      <c r="G70" s="21">
        <f>6912500-6450500</f>
        <v>462000</v>
      </c>
      <c r="H70" s="23">
        <f>SUM(B70:G70)</f>
        <v>6912500</v>
      </c>
      <c r="I70" s="54" t="s">
        <v>96</v>
      </c>
      <c r="J70" s="14"/>
    </row>
    <row r="71" spans="1:10" ht="21.75">
      <c r="A71" s="29" t="s">
        <v>45</v>
      </c>
      <c r="B71" s="21">
        <v>603700</v>
      </c>
      <c r="C71" s="21">
        <v>9539200</v>
      </c>
      <c r="D71" s="21">
        <v>5663300</v>
      </c>
      <c r="E71" s="21">
        <v>4458500</v>
      </c>
      <c r="F71" s="21">
        <v>1295100</v>
      </c>
      <c r="G71" s="21">
        <f>27046200-21559900</f>
        <v>5486300</v>
      </c>
      <c r="H71" s="23">
        <f aca="true" t="shared" si="0" ref="H71:H85">SUM(B71:G71)</f>
        <v>27046100</v>
      </c>
      <c r="I71" s="54" t="s">
        <v>96</v>
      </c>
      <c r="J71" s="14"/>
    </row>
    <row r="72" spans="1:10" ht="21.75">
      <c r="A72" s="29" t="s">
        <v>82</v>
      </c>
      <c r="B72" s="21">
        <v>809000</v>
      </c>
      <c r="C72" s="21">
        <v>4374200</v>
      </c>
      <c r="D72" s="21">
        <v>1984100</v>
      </c>
      <c r="E72" s="21">
        <v>637300</v>
      </c>
      <c r="F72" s="21">
        <v>682400</v>
      </c>
      <c r="G72" s="21">
        <f>11794000-8487000</f>
        <v>3307000</v>
      </c>
      <c r="H72" s="23">
        <f t="shared" si="0"/>
        <v>11794000</v>
      </c>
      <c r="I72" s="54" t="s">
        <v>96</v>
      </c>
      <c r="J72" s="14"/>
    </row>
    <row r="73" spans="1:10" ht="21.75">
      <c r="A73" s="29" t="s">
        <v>83</v>
      </c>
      <c r="B73" s="21">
        <v>181000</v>
      </c>
      <c r="C73" s="21">
        <v>1539200</v>
      </c>
      <c r="D73" s="21">
        <v>1232100</v>
      </c>
      <c r="E73" s="21">
        <v>1024800</v>
      </c>
      <c r="F73" s="21">
        <v>229600</v>
      </c>
      <c r="G73" s="21">
        <f>5949600-4206700</f>
        <v>1742900</v>
      </c>
      <c r="H73" s="23">
        <f t="shared" si="0"/>
        <v>5949600</v>
      </c>
      <c r="I73" s="54" t="s">
        <v>96</v>
      </c>
      <c r="J73" s="14"/>
    </row>
    <row r="74" spans="1:10" ht="21.75">
      <c r="A74" s="29" t="s">
        <v>84</v>
      </c>
      <c r="B74" s="21">
        <v>48300</v>
      </c>
      <c r="C74" s="21">
        <v>3214700</v>
      </c>
      <c r="D74" s="21">
        <v>2299000</v>
      </c>
      <c r="E74" s="21">
        <v>48300</v>
      </c>
      <c r="F74" s="21"/>
      <c r="G74" s="21">
        <f>6999400-5610300</f>
        <v>1389100</v>
      </c>
      <c r="H74" s="23">
        <f t="shared" si="0"/>
        <v>6999400</v>
      </c>
      <c r="I74" s="54" t="s">
        <v>96</v>
      </c>
      <c r="J74" s="14"/>
    </row>
    <row r="75" spans="1:10" ht="21.75">
      <c r="A75" s="29" t="s">
        <v>85</v>
      </c>
      <c r="B75" s="21">
        <v>128700</v>
      </c>
      <c r="C75" s="21">
        <v>617100</v>
      </c>
      <c r="D75" s="21">
        <v>1412600</v>
      </c>
      <c r="E75" s="21">
        <v>144900</v>
      </c>
      <c r="F75" s="21"/>
      <c r="G75" s="21">
        <f>4291000-2303300</f>
        <v>1987700</v>
      </c>
      <c r="H75" s="23">
        <f t="shared" si="0"/>
        <v>4291000</v>
      </c>
      <c r="I75" s="54" t="s">
        <v>96</v>
      </c>
      <c r="J75" s="14"/>
    </row>
    <row r="76" spans="1:10" ht="21.75">
      <c r="A76" s="29" t="s">
        <v>86</v>
      </c>
      <c r="B76" s="21"/>
      <c r="C76" s="21">
        <v>4120000</v>
      </c>
      <c r="D76" s="21"/>
      <c r="E76" s="21"/>
      <c r="F76" s="21"/>
      <c r="G76" s="21"/>
      <c r="H76" s="23">
        <f t="shared" si="0"/>
        <v>4120000</v>
      </c>
      <c r="I76" s="54" t="s">
        <v>96</v>
      </c>
      <c r="J76" s="14"/>
    </row>
    <row r="77" spans="1:10" ht="21.75">
      <c r="A77" s="29" t="s">
        <v>87</v>
      </c>
      <c r="B77" s="21"/>
      <c r="C77" s="21">
        <v>565900</v>
      </c>
      <c r="D77" s="21"/>
      <c r="E77" s="21"/>
      <c r="F77" s="21"/>
      <c r="G77" s="21">
        <v>352600</v>
      </c>
      <c r="H77" s="23">
        <f t="shared" si="0"/>
        <v>918500</v>
      </c>
      <c r="I77" s="54" t="s">
        <v>96</v>
      </c>
      <c r="J77" s="14"/>
    </row>
    <row r="78" spans="1:10" ht="21.75">
      <c r="A78" s="29" t="s">
        <v>88</v>
      </c>
      <c r="B78" s="21">
        <v>87400</v>
      </c>
      <c r="C78" s="21">
        <v>4340000</v>
      </c>
      <c r="D78" s="21">
        <v>2693500</v>
      </c>
      <c r="E78" s="21">
        <v>869200</v>
      </c>
      <c r="F78" s="21">
        <v>177600</v>
      </c>
      <c r="G78" s="21">
        <f>18725500-8167700</f>
        <v>10557800</v>
      </c>
      <c r="H78" s="23">
        <f t="shared" si="0"/>
        <v>18725500</v>
      </c>
      <c r="I78" s="54" t="s">
        <v>96</v>
      </c>
      <c r="J78" s="14"/>
    </row>
    <row r="79" spans="1:10" ht="21.75">
      <c r="A79" s="29" t="s">
        <v>89</v>
      </c>
      <c r="B79" s="21">
        <v>152100</v>
      </c>
      <c r="C79" s="21">
        <v>7238700</v>
      </c>
      <c r="D79" s="21">
        <v>4351800</v>
      </c>
      <c r="E79" s="21">
        <v>691500</v>
      </c>
      <c r="F79" s="21"/>
      <c r="G79" s="21">
        <f>21802500-12434000</f>
        <v>9368500</v>
      </c>
      <c r="H79" s="23">
        <f t="shared" si="0"/>
        <v>21802600</v>
      </c>
      <c r="I79" s="54" t="s">
        <v>96</v>
      </c>
      <c r="J79" s="14"/>
    </row>
    <row r="80" spans="1:10" ht="21.75">
      <c r="A80" s="29" t="s">
        <v>90</v>
      </c>
      <c r="B80" s="21">
        <v>956400</v>
      </c>
      <c r="C80" s="21">
        <v>11011900</v>
      </c>
      <c r="D80" s="21">
        <v>1073600</v>
      </c>
      <c r="E80" s="21">
        <v>1723800</v>
      </c>
      <c r="F80" s="21">
        <v>1677000</v>
      </c>
      <c r="G80" s="21">
        <f>37678500-16442700</f>
        <v>21235800</v>
      </c>
      <c r="H80" s="23">
        <f t="shared" si="0"/>
        <v>37678500</v>
      </c>
      <c r="I80" s="54" t="s">
        <v>96</v>
      </c>
      <c r="J80" s="14"/>
    </row>
    <row r="81" spans="1:10" ht="21.75">
      <c r="A81" s="29" t="s">
        <v>91</v>
      </c>
      <c r="B81" s="21"/>
      <c r="C81" s="21">
        <v>2870300</v>
      </c>
      <c r="D81" s="21">
        <v>1956000</v>
      </c>
      <c r="E81" s="21">
        <v>7700</v>
      </c>
      <c r="F81" s="21">
        <v>511200</v>
      </c>
      <c r="G81" s="21">
        <f>7607400-4834000-511200</f>
        <v>2262200</v>
      </c>
      <c r="H81" s="23">
        <f t="shared" si="0"/>
        <v>7607400</v>
      </c>
      <c r="I81" s="54" t="s">
        <v>96</v>
      </c>
      <c r="J81" s="14"/>
    </row>
    <row r="82" spans="1:10" ht="21.75">
      <c r="A82" s="29" t="s">
        <v>92</v>
      </c>
      <c r="B82" s="21">
        <v>783900</v>
      </c>
      <c r="C82" s="21">
        <v>6892500</v>
      </c>
      <c r="D82" s="21">
        <v>10515800</v>
      </c>
      <c r="E82" s="21">
        <v>729700</v>
      </c>
      <c r="F82" s="21"/>
      <c r="G82" s="21">
        <f>62095100-18921900</f>
        <v>43173200</v>
      </c>
      <c r="H82" s="23">
        <f t="shared" si="0"/>
        <v>62095100</v>
      </c>
      <c r="I82" s="54" t="s">
        <v>96</v>
      </c>
      <c r="J82" s="14"/>
    </row>
    <row r="83" spans="1:10" ht="21.75">
      <c r="A83" s="29" t="s">
        <v>52</v>
      </c>
      <c r="B83" s="21">
        <v>52200</v>
      </c>
      <c r="C83" s="21">
        <v>1179500</v>
      </c>
      <c r="D83" s="21"/>
      <c r="E83" s="21">
        <v>34800</v>
      </c>
      <c r="F83" s="21">
        <v>17400</v>
      </c>
      <c r="G83" s="21">
        <f>2870500-1283900</f>
        <v>1586600</v>
      </c>
      <c r="H83" s="23">
        <f t="shared" si="0"/>
        <v>2870500</v>
      </c>
      <c r="I83" s="54" t="s">
        <v>96</v>
      </c>
      <c r="J83" s="14"/>
    </row>
    <row r="84" spans="1:10" ht="21.75">
      <c r="A84" s="29" t="s">
        <v>93</v>
      </c>
      <c r="B84" s="21">
        <v>1219300</v>
      </c>
      <c r="C84" s="21">
        <v>5211100</v>
      </c>
      <c r="D84" s="21">
        <v>1612500</v>
      </c>
      <c r="E84" s="21">
        <v>808500</v>
      </c>
      <c r="F84" s="21">
        <v>78000</v>
      </c>
      <c r="G84" s="21">
        <f>11965500-8929400</f>
        <v>3036100</v>
      </c>
      <c r="H84" s="23">
        <f t="shared" si="0"/>
        <v>11965500</v>
      </c>
      <c r="I84" s="54" t="s">
        <v>96</v>
      </c>
      <c r="J84" s="14"/>
    </row>
    <row r="85" spans="1:10" ht="21.75">
      <c r="A85" s="29" t="s">
        <v>94</v>
      </c>
      <c r="B85" s="21">
        <v>170500</v>
      </c>
      <c r="C85" s="21">
        <v>1822600</v>
      </c>
      <c r="D85" s="21">
        <v>973600</v>
      </c>
      <c r="E85" s="21">
        <v>616000</v>
      </c>
      <c r="F85" s="21"/>
      <c r="G85" s="21">
        <f>4825700-3582700</f>
        <v>1243000</v>
      </c>
      <c r="H85" s="23">
        <f t="shared" si="0"/>
        <v>4825700</v>
      </c>
      <c r="I85" s="54" t="s">
        <v>96</v>
      </c>
      <c r="J85" s="14"/>
    </row>
    <row r="86" spans="1:10" ht="21.75">
      <c r="A86" s="55" t="s">
        <v>76</v>
      </c>
      <c r="B86" s="21"/>
      <c r="C86" s="21"/>
      <c r="D86" s="21"/>
      <c r="E86" s="21"/>
      <c r="F86" s="21"/>
      <c r="G86" s="21">
        <v>41841110</v>
      </c>
      <c r="H86" s="23">
        <f>SUM(B86:G86)</f>
        <v>41841110</v>
      </c>
      <c r="I86" s="30" t="s">
        <v>77</v>
      </c>
      <c r="J86" s="14"/>
    </row>
    <row r="87" spans="1:10" ht="21.75" hidden="1">
      <c r="A87" s="29" t="s">
        <v>58</v>
      </c>
      <c r="B87" s="51"/>
      <c r="C87" s="51"/>
      <c r="D87" s="51"/>
      <c r="E87" s="51"/>
      <c r="F87" s="51"/>
      <c r="G87" s="51"/>
      <c r="H87" s="56"/>
      <c r="I87" s="53" t="s">
        <v>95</v>
      </c>
      <c r="J87" s="11"/>
    </row>
    <row r="88" spans="1:9" ht="21.75" hidden="1">
      <c r="A88" s="29" t="s">
        <v>81</v>
      </c>
      <c r="B88" s="51"/>
      <c r="C88" s="51"/>
      <c r="D88" s="51"/>
      <c r="E88" s="51"/>
      <c r="F88" s="51"/>
      <c r="G88" s="51"/>
      <c r="H88" s="56"/>
      <c r="I88" s="54" t="s">
        <v>96</v>
      </c>
    </row>
    <row r="89" spans="1:9" ht="21.75" hidden="1">
      <c r="A89" s="29" t="s">
        <v>45</v>
      </c>
      <c r="B89" s="51"/>
      <c r="C89" s="51"/>
      <c r="D89" s="51"/>
      <c r="E89" s="51"/>
      <c r="F89" s="51"/>
      <c r="G89" s="51"/>
      <c r="H89" s="56">
        <f aca="true" t="shared" si="1" ref="H89:H104">SUM(B89:G89)</f>
        <v>0</v>
      </c>
      <c r="I89" s="54" t="s">
        <v>96</v>
      </c>
    </row>
    <row r="90" spans="1:9" ht="0.75" customHeight="1" hidden="1">
      <c r="A90" s="29" t="s">
        <v>82</v>
      </c>
      <c r="B90" s="51"/>
      <c r="C90" s="51"/>
      <c r="D90" s="51"/>
      <c r="E90" s="51"/>
      <c r="F90" s="51"/>
      <c r="G90" s="51"/>
      <c r="H90" s="56">
        <f t="shared" si="1"/>
        <v>0</v>
      </c>
      <c r="I90" s="54" t="s">
        <v>96</v>
      </c>
    </row>
    <row r="91" spans="1:9" ht="21.75" hidden="1">
      <c r="A91" s="29" t="s">
        <v>83</v>
      </c>
      <c r="B91" s="51"/>
      <c r="C91" s="51"/>
      <c r="D91" s="51"/>
      <c r="E91" s="51"/>
      <c r="F91" s="51"/>
      <c r="G91" s="51"/>
      <c r="H91" s="56">
        <f t="shared" si="1"/>
        <v>0</v>
      </c>
      <c r="I91" s="54" t="s">
        <v>96</v>
      </c>
    </row>
    <row r="92" spans="1:9" ht="21.75" hidden="1">
      <c r="A92" s="29" t="s">
        <v>84</v>
      </c>
      <c r="B92" s="51"/>
      <c r="C92" s="51"/>
      <c r="D92" s="51"/>
      <c r="E92" s="51"/>
      <c r="F92" s="51"/>
      <c r="G92" s="51"/>
      <c r="H92" s="56">
        <f t="shared" si="1"/>
        <v>0</v>
      </c>
      <c r="I92" s="54" t="s">
        <v>96</v>
      </c>
    </row>
    <row r="93" spans="1:9" ht="21.75" hidden="1">
      <c r="A93" s="29" t="s">
        <v>85</v>
      </c>
      <c r="B93" s="51"/>
      <c r="C93" s="51"/>
      <c r="D93" s="51"/>
      <c r="E93" s="51"/>
      <c r="F93" s="51"/>
      <c r="G93" s="51"/>
      <c r="H93" s="56">
        <f t="shared" si="1"/>
        <v>0</v>
      </c>
      <c r="I93" s="54" t="s">
        <v>96</v>
      </c>
    </row>
    <row r="94" spans="1:9" ht="21.75" hidden="1">
      <c r="A94" s="29" t="s">
        <v>86</v>
      </c>
      <c r="B94" s="51"/>
      <c r="C94" s="51"/>
      <c r="D94" s="51"/>
      <c r="E94" s="51"/>
      <c r="F94" s="51"/>
      <c r="G94" s="51"/>
      <c r="H94" s="56">
        <f t="shared" si="1"/>
        <v>0</v>
      </c>
      <c r="I94" s="54" t="s">
        <v>96</v>
      </c>
    </row>
    <row r="95" spans="1:9" ht="21.75" hidden="1">
      <c r="A95" s="29" t="s">
        <v>87</v>
      </c>
      <c r="B95" s="51"/>
      <c r="C95" s="51"/>
      <c r="D95" s="51"/>
      <c r="E95" s="51"/>
      <c r="F95" s="51"/>
      <c r="G95" s="51"/>
      <c r="H95" s="56">
        <f t="shared" si="1"/>
        <v>0</v>
      </c>
      <c r="I95" s="54" t="s">
        <v>96</v>
      </c>
    </row>
    <row r="96" spans="1:9" ht="21.75" hidden="1">
      <c r="A96" s="29" t="s">
        <v>88</v>
      </c>
      <c r="B96" s="51"/>
      <c r="C96" s="51"/>
      <c r="D96" s="51"/>
      <c r="E96" s="51"/>
      <c r="F96" s="51"/>
      <c r="G96" s="51"/>
      <c r="H96" s="56">
        <f t="shared" si="1"/>
        <v>0</v>
      </c>
      <c r="I96" s="54" t="s">
        <v>96</v>
      </c>
    </row>
    <row r="97" spans="1:9" ht="21.75" hidden="1">
      <c r="A97" s="29" t="s">
        <v>89</v>
      </c>
      <c r="B97" s="51"/>
      <c r="C97" s="51"/>
      <c r="D97" s="51"/>
      <c r="E97" s="51"/>
      <c r="F97" s="51"/>
      <c r="G97" s="51"/>
      <c r="H97" s="56">
        <f t="shared" si="1"/>
        <v>0</v>
      </c>
      <c r="I97" s="54" t="s">
        <v>96</v>
      </c>
    </row>
    <row r="98" spans="1:9" ht="21.75" hidden="1">
      <c r="A98" s="29" t="s">
        <v>90</v>
      </c>
      <c r="B98" s="51"/>
      <c r="C98" s="51"/>
      <c r="D98" s="51"/>
      <c r="E98" s="51"/>
      <c r="F98" s="51"/>
      <c r="G98" s="51"/>
      <c r="H98" s="56">
        <f t="shared" si="1"/>
        <v>0</v>
      </c>
      <c r="I98" s="54" t="s">
        <v>96</v>
      </c>
    </row>
    <row r="99" spans="1:9" ht="21.75" hidden="1">
      <c r="A99" s="29" t="s">
        <v>91</v>
      </c>
      <c r="B99" s="51"/>
      <c r="C99" s="51"/>
      <c r="D99" s="51"/>
      <c r="E99" s="51"/>
      <c r="F99" s="51"/>
      <c r="G99" s="51"/>
      <c r="H99" s="56">
        <f t="shared" si="1"/>
        <v>0</v>
      </c>
      <c r="I99" s="54" t="s">
        <v>96</v>
      </c>
    </row>
    <row r="100" spans="1:9" ht="21.75" hidden="1">
      <c r="A100" s="29" t="s">
        <v>92</v>
      </c>
      <c r="B100" s="51"/>
      <c r="C100" s="51"/>
      <c r="D100" s="51"/>
      <c r="E100" s="51"/>
      <c r="F100" s="51"/>
      <c r="G100" s="51"/>
      <c r="H100" s="56">
        <f t="shared" si="1"/>
        <v>0</v>
      </c>
      <c r="I100" s="54" t="s">
        <v>96</v>
      </c>
    </row>
    <row r="101" spans="1:9" ht="21.75" hidden="1">
      <c r="A101" s="29" t="s">
        <v>52</v>
      </c>
      <c r="B101" s="51"/>
      <c r="C101" s="51"/>
      <c r="D101" s="51"/>
      <c r="E101" s="51"/>
      <c r="F101" s="51"/>
      <c r="G101" s="51"/>
      <c r="H101" s="56">
        <f t="shared" si="1"/>
        <v>0</v>
      </c>
      <c r="I101" s="54" t="s">
        <v>96</v>
      </c>
    </row>
    <row r="102" spans="1:9" ht="21.75" hidden="1">
      <c r="A102" s="29" t="s">
        <v>93</v>
      </c>
      <c r="B102" s="51"/>
      <c r="C102" s="51"/>
      <c r="D102" s="51"/>
      <c r="E102" s="51"/>
      <c r="F102" s="51"/>
      <c r="G102" s="51"/>
      <c r="H102" s="56">
        <f t="shared" si="1"/>
        <v>0</v>
      </c>
      <c r="I102" s="54" t="s">
        <v>96</v>
      </c>
    </row>
    <row r="103" spans="1:9" ht="21.75" hidden="1">
      <c r="A103" s="29" t="s">
        <v>94</v>
      </c>
      <c r="B103" s="51"/>
      <c r="C103" s="51"/>
      <c r="D103" s="51"/>
      <c r="E103" s="51"/>
      <c r="F103" s="51"/>
      <c r="G103" s="51"/>
      <c r="H103" s="56">
        <f t="shared" si="1"/>
        <v>0</v>
      </c>
      <c r="I103" s="54" t="s">
        <v>96</v>
      </c>
    </row>
    <row r="104" spans="1:9" ht="21.75" hidden="1">
      <c r="A104" s="57" t="s">
        <v>76</v>
      </c>
      <c r="B104" s="58"/>
      <c r="C104" s="58"/>
      <c r="D104" s="58"/>
      <c r="E104" s="58"/>
      <c r="F104" s="58"/>
      <c r="G104" s="58"/>
      <c r="H104" s="56">
        <f t="shared" si="1"/>
        <v>0</v>
      </c>
      <c r="I104" s="30" t="s">
        <v>77</v>
      </c>
    </row>
    <row r="105" spans="1:9" ht="21.75" thickBot="1">
      <c r="A105" s="59" t="s">
        <v>78</v>
      </c>
      <c r="B105" s="60">
        <f aca="true" t="shared" si="2" ref="B105:H105">SUM(B7:B86)</f>
        <v>24831123.332500003</v>
      </c>
      <c r="C105" s="60">
        <f t="shared" si="2"/>
        <v>523297848.75083333</v>
      </c>
      <c r="D105" s="60">
        <f t="shared" si="2"/>
        <v>56288800</v>
      </c>
      <c r="E105" s="60">
        <f t="shared" si="2"/>
        <v>22987244.940833334</v>
      </c>
      <c r="F105" s="60">
        <f t="shared" si="2"/>
        <v>10693023.908333333</v>
      </c>
      <c r="G105" s="60">
        <f t="shared" si="2"/>
        <v>720388559.8875</v>
      </c>
      <c r="H105" s="60">
        <f t="shared" si="2"/>
        <v>1358486600.8200002</v>
      </c>
      <c r="I105" s="61"/>
    </row>
    <row r="106" spans="1:9" ht="22.5" thickTop="1">
      <c r="A106" s="62"/>
      <c r="B106" s="63"/>
      <c r="C106" s="64"/>
      <c r="D106" s="64"/>
      <c r="E106" s="64"/>
      <c r="F106" s="64"/>
      <c r="G106" s="64"/>
      <c r="H106" s="63"/>
      <c r="I106" s="65">
        <v>41143</v>
      </c>
    </row>
    <row r="107" spans="1:9" ht="21.75">
      <c r="A107" s="63"/>
      <c r="B107" s="66"/>
      <c r="C107" s="66"/>
      <c r="D107" s="66"/>
      <c r="E107" s="66"/>
      <c r="F107" s="66"/>
      <c r="G107" s="66"/>
      <c r="H107" s="66"/>
      <c r="I107" s="63"/>
    </row>
    <row r="108" ht="24">
      <c r="H108" s="12"/>
    </row>
    <row r="112" spans="2:4" ht="24">
      <c r="B112" s="18"/>
      <c r="D112" s="19"/>
    </row>
    <row r="113" ht="24">
      <c r="D113" s="19"/>
    </row>
    <row r="114" ht="24">
      <c r="D114" s="19">
        <f>D113/20</f>
        <v>0</v>
      </c>
    </row>
  </sheetData>
  <sheetProtection/>
  <mergeCells count="7">
    <mergeCell ref="A15:A16"/>
    <mergeCell ref="A1:I1"/>
    <mergeCell ref="A4:A5"/>
    <mergeCell ref="B4:G4"/>
    <mergeCell ref="H4:H5"/>
    <mergeCell ref="I4:I5"/>
    <mergeCell ref="A2:I2"/>
  </mergeCells>
  <printOptions/>
  <pageMargins left="0.32" right="0.4330708661417323" top="0.33" bottom="0.15748031496062992" header="0.28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 </cp:lastModifiedBy>
  <cp:lastPrinted>2013-06-20T02:45:05Z</cp:lastPrinted>
  <dcterms:created xsi:type="dcterms:W3CDTF">2005-01-26T04:21:05Z</dcterms:created>
  <dcterms:modified xsi:type="dcterms:W3CDTF">2013-06-20T03:01:25Z</dcterms:modified>
  <cp:category/>
  <cp:version/>
  <cp:contentType/>
  <cp:contentStatus/>
</cp:coreProperties>
</file>