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496" windowHeight="11016" activeTab="0"/>
  </bookViews>
  <sheets>
    <sheet name="Type 09" sheetId="1" r:id="rId1"/>
    <sheet name="sector09" sheetId="2" r:id="rId2"/>
  </sheets>
  <definedNames>
    <definedName name="_xlnm.Print_Area" localSheetId="1">'sector09'!$A$1:$I$87</definedName>
    <definedName name="_xlnm.Print_Area" localSheetId="0">'Type 09'!$A$1:$E$32</definedName>
    <definedName name="_xlnm.Print_Titles" localSheetId="1">'sector09'!$1:$4</definedName>
  </definedNames>
  <calcPr fullCalcOnLoad="1"/>
</workbook>
</file>

<file path=xl/sharedStrings.xml><?xml version="1.0" encoding="utf-8"?>
<sst xmlns="http://schemas.openxmlformats.org/spreadsheetml/2006/main" count="189" uniqueCount="112">
  <si>
    <t>Thailand Official Development Assistance 2009</t>
  </si>
  <si>
    <t>Ministry/ Sector</t>
  </si>
  <si>
    <t>Recipient</t>
  </si>
  <si>
    <t>Value (Bath)</t>
  </si>
  <si>
    <t>Type of Cooperation</t>
  </si>
  <si>
    <t>Cambodia</t>
  </si>
  <si>
    <t>Lao PDR</t>
  </si>
  <si>
    <t>Myanmar</t>
  </si>
  <si>
    <t xml:space="preserve"> Vietnam</t>
  </si>
  <si>
    <t>China</t>
  </si>
  <si>
    <t>others</t>
  </si>
  <si>
    <t>Neighbouring Countries Economic Development Cooperation Agency (Public Organization)</t>
  </si>
  <si>
    <t>- Other Social Infrastructure and Services</t>
  </si>
  <si>
    <t>Ministry of Education</t>
  </si>
  <si>
    <t>- Education</t>
  </si>
  <si>
    <t>training, contribution</t>
  </si>
  <si>
    <t>contribution</t>
  </si>
  <si>
    <t>- Health</t>
  </si>
  <si>
    <t xml:space="preserve">Commission on Higher Education </t>
  </si>
  <si>
    <t>fellowship,research, training</t>
  </si>
  <si>
    <t>- Cultural</t>
  </si>
  <si>
    <t>training, experts</t>
  </si>
  <si>
    <t>fellowship</t>
  </si>
  <si>
    <t>- Agriculture</t>
  </si>
  <si>
    <t>equipment</t>
  </si>
  <si>
    <t>fellowship, training</t>
  </si>
  <si>
    <t>- Tourism</t>
  </si>
  <si>
    <t>- Energy Generation and Supply</t>
  </si>
  <si>
    <t>- Humanitarian Aid</t>
  </si>
  <si>
    <t>Ministry of Energy</t>
  </si>
  <si>
    <t>projects &amp; training, equipment</t>
  </si>
  <si>
    <t>Ministry of Transport</t>
  </si>
  <si>
    <t>- Economic Infrastructure and Services</t>
  </si>
  <si>
    <t>Ministry of Labour</t>
  </si>
  <si>
    <t>training</t>
  </si>
  <si>
    <t>Ministry of Information and Communication Technology</t>
  </si>
  <si>
    <t>- Communication</t>
  </si>
  <si>
    <t>Ministry of Industry</t>
  </si>
  <si>
    <t>Ministry of Defence</t>
  </si>
  <si>
    <t>Ministry of Justice</t>
  </si>
  <si>
    <t>- Government and Civil Society, General</t>
  </si>
  <si>
    <t>study visit, training, contribution</t>
  </si>
  <si>
    <t>Ministry of Tourism &amp; Sports</t>
  </si>
  <si>
    <t>Fllowship,Equipment</t>
  </si>
  <si>
    <t xml:space="preserve">Ministry of Agriculture &amp; Cooperation </t>
  </si>
  <si>
    <t>experts, training, Equipment programme under ACMECS</t>
  </si>
  <si>
    <t>Ministry of Science and Technology</t>
  </si>
  <si>
    <t>- Science and Technology</t>
  </si>
  <si>
    <t xml:space="preserve">training, study visit, experts, </t>
  </si>
  <si>
    <t>researcher</t>
  </si>
  <si>
    <t>Ministry of Natural Resources &amp; Environment</t>
  </si>
  <si>
    <t>- Mining</t>
  </si>
  <si>
    <t>Bank of Thailand</t>
  </si>
  <si>
    <t>- Banking and Financial Services</t>
  </si>
  <si>
    <t xml:space="preserve">training, study visit, experts </t>
  </si>
  <si>
    <t>Ministry of Social Development &amp; Human Security</t>
  </si>
  <si>
    <t>training,fellowship</t>
  </si>
  <si>
    <t>Ministry of Interior</t>
  </si>
  <si>
    <t>Ministry of Commerce</t>
  </si>
  <si>
    <t>- Business and Other Services</t>
  </si>
  <si>
    <t>training, study visit, fellowship</t>
  </si>
  <si>
    <t>Office of the Prime Minister</t>
  </si>
  <si>
    <t xml:space="preserve">- Education </t>
  </si>
  <si>
    <t>Total</t>
  </si>
  <si>
    <t>Thailand Official Development Assistance in January - December 2009</t>
  </si>
  <si>
    <t>Ministries</t>
  </si>
  <si>
    <t>Grant/Technical Cooperation</t>
  </si>
  <si>
    <t>Contributions to International Org.</t>
  </si>
  <si>
    <t>Loans</t>
  </si>
  <si>
    <t>Total (Thai Baht)</t>
  </si>
  <si>
    <t xml:space="preserve">NEDA </t>
  </si>
  <si>
    <t>Commission on Higher Education</t>
  </si>
  <si>
    <t>Ministry of Natural Resources and Environment</t>
  </si>
  <si>
    <t>Ministry of Agriculture and Cooperatives</t>
  </si>
  <si>
    <t>Ministry of Tourism and Sports</t>
  </si>
  <si>
    <t>Ministry of Social Development and Human Security</t>
  </si>
  <si>
    <t>Ministry of Foreign Affairs (excl. TICA)</t>
  </si>
  <si>
    <t>Ministry of Public Health</t>
  </si>
  <si>
    <t>Ministry of Culture</t>
  </si>
  <si>
    <t>Exim Bank</t>
  </si>
  <si>
    <t>training (GMS)</t>
  </si>
  <si>
    <t xml:space="preserve">- Health   </t>
  </si>
  <si>
    <t xml:space="preserve">- Culture   </t>
  </si>
  <si>
    <t>fellowship,training</t>
  </si>
  <si>
    <t xml:space="preserve">- Multisector/Cross-Cutting </t>
  </si>
  <si>
    <t>- Culture</t>
  </si>
  <si>
    <t>- Economic</t>
  </si>
  <si>
    <t>- Energy</t>
  </si>
  <si>
    <t>- Industry</t>
  </si>
  <si>
    <t>- Information Technology</t>
  </si>
  <si>
    <t>- Infrastructure &amp; Public Utilities</t>
  </si>
  <si>
    <t>- Justice</t>
  </si>
  <si>
    <t>- Labour &amp; Employment</t>
  </si>
  <si>
    <t>- Natural Resources and Environment</t>
  </si>
  <si>
    <t>- Public Administration</t>
  </si>
  <si>
    <t>- Public Health</t>
  </si>
  <si>
    <t>- Science &amp; Technology</t>
  </si>
  <si>
    <t>- Social Development Welfare</t>
  </si>
  <si>
    <t>- Trade,Services &amp; Investment</t>
  </si>
  <si>
    <t>- Transport</t>
  </si>
  <si>
    <t>contributions to International Org.</t>
  </si>
  <si>
    <t>projects, equipment</t>
  </si>
  <si>
    <t>"</t>
  </si>
  <si>
    <t xml:space="preserve">Total </t>
  </si>
  <si>
    <t>concessionary loan/grants</t>
  </si>
  <si>
    <t>Ministry of Finance</t>
  </si>
  <si>
    <t xml:space="preserve">    - TICA</t>
  </si>
  <si>
    <t>n/a</t>
  </si>
  <si>
    <t xml:space="preserve">  TICA</t>
  </si>
  <si>
    <t>* n/a  มีหนังสือแจ้งว่าไม่มีข้อมูล</t>
  </si>
  <si>
    <t>Grand Total</t>
  </si>
  <si>
    <r>
      <t>-</t>
    </r>
    <r>
      <rPr>
        <sz val="16"/>
        <rFont val="TH SarabunPSK"/>
        <family val="2"/>
      </rPr>
      <t xml:space="preserve"> Multisector/Cross-Cutting</t>
    </r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</si>
</sst>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0_-;\-* #,##0.0000_-;_-* &quot;-&quot;??_-;_-@_-"/>
    <numFmt numFmtId="202" formatCode="[$-409]d\-mmm\-yy;@"/>
    <numFmt numFmtId="203" formatCode="[$-409]dd\-mmm\-yy;@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&quot;£&quot;* #,##0.00_-;\-&quot;£&quot;* #,##0.00_-;_-&quot;£&quot;* &quot;-&quot;??_-;_-@_-"/>
    <numFmt numFmtId="210" formatCode="t&quot;£&quot;#,##0_);\(t&quot;£&quot;#,##0\)"/>
    <numFmt numFmtId="211" formatCode="t&quot;£&quot;#,##0_);[Red]\(t&quot;£&quot;#,##0\)"/>
    <numFmt numFmtId="212" formatCode="t&quot;£&quot;#,##0.00_);\(t&quot;£&quot;#,##0.00\)"/>
    <numFmt numFmtId="213" formatCode="t&quot;£&quot;#,##0.00_);[Red]\(t&quot;£&quot;#,##0.00\)"/>
    <numFmt numFmtId="214" formatCode="\t&quot;฿&quot;#,##0_);\(\t&quot;฿&quot;#,##0\)"/>
    <numFmt numFmtId="215" formatCode="\t&quot;฿&quot;#,##0_);[Red]\(\t&quot;฿&quot;#,##0\)"/>
    <numFmt numFmtId="216" formatCode="\t&quot;฿&quot;#,##0.00_);\(\t&quot;฿&quot;#,##0.00\)"/>
    <numFmt numFmtId="217" formatCode="\t&quot;฿&quot;#,##0.00_);[Red]\(\t&quot;฿&quot;#,##0.00\)"/>
    <numFmt numFmtId="218" formatCode="0.0"/>
    <numFmt numFmtId="219" formatCode="0.0000"/>
    <numFmt numFmtId="220" formatCode="0.000"/>
    <numFmt numFmtId="221" formatCode="_-* #,##0.000_-;\-* #,##0.000_-;_-* &quot;-&quot;??_-;_-@_-"/>
    <numFmt numFmtId="222" formatCode="0.0000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,##0.0"/>
    <numFmt numFmtId="228" formatCode="[$-409]dddd\,\ mmmm\ dd\,\ yyyy"/>
    <numFmt numFmtId="229" formatCode="[$-409]d\-mmm\-yyyy;@"/>
    <numFmt numFmtId="230" formatCode="mmm\-yyyy"/>
    <numFmt numFmtId="231" formatCode="_(* #,##0.0_);_(* \(#,##0.0\);_(* &quot;-&quot;??_);_(@_)"/>
    <numFmt numFmtId="232" formatCode="_(* #,##0_);_(* \(#,##0\);_(* &quot;-&quot;??_);_(@_)"/>
    <numFmt numFmtId="233" formatCode="_-* #,##0.00000_-;\-* #,##0.00000_-;_-* &quot;-&quot;??_-;_-@_-"/>
    <numFmt numFmtId="234" formatCode="_-* #,##0.000000_-;\-* #,##0.000000_-;_-* &quot;-&quot;??_-;_-@_-"/>
  </numFmts>
  <fonts count="29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u val="single"/>
      <sz val="14"/>
      <color indexed="36"/>
      <name val="Cordia New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2"/>
    </font>
    <font>
      <sz val="16"/>
      <name val="Cordia New"/>
      <family val="2"/>
    </font>
    <font>
      <sz val="16"/>
      <color indexed="10"/>
      <name val="Cordia New"/>
      <family val="2"/>
    </font>
    <font>
      <sz val="10"/>
      <color indexed="10"/>
      <name val="Arial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</cellStyleXfs>
  <cellXfs count="120">
    <xf numFmtId="0" fontId="0" fillId="0" borderId="0" xfId="0" applyAlignment="1">
      <alignment/>
    </xf>
    <xf numFmtId="194" fontId="6" fillId="0" borderId="0" xfId="45" applyAlignment="1">
      <alignment/>
    </xf>
    <xf numFmtId="0" fontId="6" fillId="0" borderId="0" xfId="60">
      <alignment/>
      <protection/>
    </xf>
    <xf numFmtId="0" fontId="22" fillId="0" borderId="0" xfId="60" applyFont="1">
      <alignment/>
      <protection/>
    </xf>
    <xf numFmtId="194" fontId="6" fillId="0" borderId="10" xfId="45" applyBorder="1" applyAlignment="1">
      <alignment/>
    </xf>
    <xf numFmtId="0" fontId="6" fillId="0" borderId="10" xfId="60" applyBorder="1">
      <alignment/>
      <protection/>
    </xf>
    <xf numFmtId="194" fontId="6" fillId="0" borderId="0" xfId="44" applyFont="1" applyAlignment="1">
      <alignment vertical="center" wrapText="1"/>
    </xf>
    <xf numFmtId="0" fontId="6" fillId="0" borderId="0" xfId="59">
      <alignment/>
      <protection/>
    </xf>
    <xf numFmtId="0" fontId="6" fillId="0" borderId="0" xfId="59" applyFont="1">
      <alignment/>
      <protection/>
    </xf>
    <xf numFmtId="194" fontId="6" fillId="0" borderId="0" xfId="44" applyAlignment="1">
      <alignment/>
    </xf>
    <xf numFmtId="0" fontId="6" fillId="0" borderId="0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194" fontId="24" fillId="0" borderId="0" xfId="45" applyFont="1" applyAlignment="1">
      <alignment/>
    </xf>
    <xf numFmtId="194" fontId="6" fillId="0" borderId="0" xfId="59" applyNumberFormat="1">
      <alignment/>
      <protection/>
    </xf>
    <xf numFmtId="0" fontId="6" fillId="0" borderId="0" xfId="60" applyBorder="1">
      <alignment/>
      <protection/>
    </xf>
    <xf numFmtId="43" fontId="23" fillId="0" borderId="0" xfId="42" applyFont="1" applyBorder="1" applyAlignment="1">
      <alignment/>
    </xf>
    <xf numFmtId="194" fontId="6" fillId="0" borderId="0" xfId="60" applyNumberFormat="1">
      <alignment/>
      <protection/>
    </xf>
    <xf numFmtId="43" fontId="6" fillId="0" borderId="0" xfId="60" applyNumberFormat="1">
      <alignment/>
      <protection/>
    </xf>
    <xf numFmtId="194" fontId="26" fillId="0" borderId="0" xfId="44" applyFont="1" applyAlignment="1">
      <alignment horizontal="center" vertical="center" wrapText="1"/>
    </xf>
    <xf numFmtId="194" fontId="26" fillId="0" borderId="0" xfId="44" applyFont="1" applyAlignment="1">
      <alignment horizontal="right" vertical="center" wrapText="1"/>
    </xf>
    <xf numFmtId="194" fontId="26" fillId="0" borderId="11" xfId="44" applyFont="1" applyBorder="1" applyAlignment="1">
      <alignment vertical="center" wrapText="1"/>
    </xf>
    <xf numFmtId="194" fontId="26" fillId="0" borderId="12" xfId="44" applyFont="1" applyBorder="1" applyAlignment="1">
      <alignment horizontal="center" vertical="center" wrapText="1"/>
    </xf>
    <xf numFmtId="194" fontId="26" fillId="0" borderId="11" xfId="44" applyFont="1" applyBorder="1" applyAlignment="1">
      <alignment horizontal="center" vertical="center" wrapText="1"/>
    </xf>
    <xf numFmtId="194" fontId="26" fillId="0" borderId="13" xfId="44" applyFont="1" applyBorder="1" applyAlignment="1">
      <alignment vertical="center" wrapText="1"/>
    </xf>
    <xf numFmtId="194" fontId="26" fillId="0" borderId="14" xfId="44" applyFont="1" applyFill="1" applyBorder="1" applyAlignment="1">
      <alignment vertical="center" wrapText="1"/>
    </xf>
    <xf numFmtId="194" fontId="26" fillId="0" borderId="15" xfId="44" applyFont="1" applyBorder="1" applyAlignment="1">
      <alignment vertical="center" wrapText="1"/>
    </xf>
    <xf numFmtId="194" fontId="26" fillId="0" borderId="16" xfId="44" applyFont="1" applyBorder="1" applyAlignment="1">
      <alignment horizontal="left" vertical="center" wrapText="1"/>
    </xf>
    <xf numFmtId="43" fontId="26" fillId="0" borderId="16" xfId="59" applyNumberFormat="1" applyFont="1" applyBorder="1" applyAlignment="1">
      <alignment horizontal="center" vertical="center"/>
      <protection/>
    </xf>
    <xf numFmtId="194" fontId="26" fillId="0" borderId="14" xfId="44" applyFont="1" applyFill="1" applyBorder="1" applyAlignment="1">
      <alignment horizontal="center" vertical="center"/>
    </xf>
    <xf numFmtId="194" fontId="26" fillId="0" borderId="16" xfId="44" applyFont="1" applyFill="1" applyBorder="1" applyAlignment="1">
      <alignment horizontal="center" vertical="center" wrapText="1"/>
    </xf>
    <xf numFmtId="194" fontId="26" fillId="0" borderId="16" xfId="44" applyFont="1" applyBorder="1" applyAlignment="1">
      <alignment/>
    </xf>
    <xf numFmtId="194" fontId="26" fillId="0" borderId="16" xfId="44" applyFont="1" applyBorder="1" applyAlignment="1">
      <alignment horizontal="center" vertical="center"/>
    </xf>
    <xf numFmtId="194" fontId="26" fillId="0" borderId="14" xfId="44" applyFont="1" applyFill="1" applyBorder="1" applyAlignment="1">
      <alignment horizontal="center" vertical="center" wrapText="1"/>
    </xf>
    <xf numFmtId="194" fontId="26" fillId="0" borderId="16" xfId="44" applyFont="1" applyBorder="1" applyAlignment="1">
      <alignment vertical="center" wrapText="1"/>
    </xf>
    <xf numFmtId="194" fontId="26" fillId="0" borderId="13" xfId="44" applyFont="1" applyFill="1" applyBorder="1" applyAlignment="1">
      <alignment vertical="center" wrapText="1"/>
    </xf>
    <xf numFmtId="194" fontId="26" fillId="0" borderId="14" xfId="44" applyFont="1" applyBorder="1" applyAlignment="1">
      <alignment vertical="center" wrapText="1"/>
    </xf>
    <xf numFmtId="194" fontId="26" fillId="0" borderId="16" xfId="44" applyFont="1" applyFill="1" applyBorder="1" applyAlignment="1">
      <alignment vertical="center" wrapText="1"/>
    </xf>
    <xf numFmtId="194" fontId="26" fillId="0" borderId="14" xfId="44" applyFont="1" applyBorder="1" applyAlignment="1">
      <alignment horizontal="left" vertical="center" wrapText="1"/>
    </xf>
    <xf numFmtId="194" fontId="26" fillId="0" borderId="17" xfId="44" applyFont="1" applyFill="1" applyBorder="1" applyAlignment="1">
      <alignment horizontal="center" vertical="center" wrapText="1"/>
    </xf>
    <xf numFmtId="43" fontId="26" fillId="0" borderId="14" xfId="59" applyNumberFormat="1" applyFont="1" applyBorder="1" applyAlignment="1">
      <alignment horizontal="center" vertical="center"/>
      <protection/>
    </xf>
    <xf numFmtId="43" fontId="26" fillId="0" borderId="18" xfId="44" applyNumberFormat="1" applyFont="1" applyBorder="1" applyAlignment="1">
      <alignment/>
    </xf>
    <xf numFmtId="43" fontId="26" fillId="0" borderId="19" xfId="59" applyNumberFormat="1" applyFont="1" applyBorder="1" applyAlignment="1">
      <alignment horizontal="center" vertical="center" wrapText="1"/>
      <protection/>
    </xf>
    <xf numFmtId="194" fontId="26" fillId="0" borderId="20" xfId="44" applyFont="1" applyFill="1" applyBorder="1" applyAlignment="1">
      <alignment horizontal="center" vertical="center" wrapText="1"/>
    </xf>
    <xf numFmtId="194" fontId="26" fillId="0" borderId="19" xfId="44" applyFont="1" applyFill="1" applyBorder="1" applyAlignment="1">
      <alignment vertical="center" wrapText="1"/>
    </xf>
    <xf numFmtId="194" fontId="26" fillId="0" borderId="19" xfId="44" applyFont="1" applyFill="1" applyBorder="1" applyAlignment="1">
      <alignment horizontal="center" vertical="center" wrapText="1"/>
    </xf>
    <xf numFmtId="194" fontId="26" fillId="0" borderId="15" xfId="44" applyFont="1" applyFill="1" applyBorder="1" applyAlignment="1">
      <alignment vertical="center" wrapText="1"/>
    </xf>
    <xf numFmtId="194" fontId="26" fillId="0" borderId="15" xfId="44" applyFont="1" applyBorder="1" applyAlignment="1">
      <alignment horizontal="right" vertical="center" wrapText="1"/>
    </xf>
    <xf numFmtId="194" fontId="26" fillId="0" borderId="11" xfId="44" applyFont="1" applyBorder="1" applyAlignment="1">
      <alignment horizontal="left" vertical="center" wrapText="1"/>
    </xf>
    <xf numFmtId="194" fontId="26" fillId="0" borderId="11" xfId="44" applyFont="1" applyBorder="1" applyAlignment="1">
      <alignment horizontal="right" vertical="center" wrapText="1"/>
    </xf>
    <xf numFmtId="194" fontId="26" fillId="22" borderId="12" xfId="44" applyFont="1" applyFill="1" applyBorder="1" applyAlignment="1">
      <alignment horizontal="center" vertical="center" wrapText="1"/>
    </xf>
    <xf numFmtId="194" fontId="26" fillId="22" borderId="21" xfId="44" applyFont="1" applyFill="1" applyBorder="1" applyAlignment="1">
      <alignment horizontal="center" vertical="center" wrapText="1"/>
    </xf>
    <xf numFmtId="194" fontId="26" fillId="22" borderId="21" xfId="44" applyFont="1" applyFill="1" applyBorder="1" applyAlignment="1">
      <alignment horizontal="right" vertical="center" wrapText="1"/>
    </xf>
    <xf numFmtId="194" fontId="26" fillId="22" borderId="22" xfId="44" applyFont="1" applyFill="1" applyBorder="1" applyAlignment="1">
      <alignment horizontal="right" vertical="center" wrapText="1"/>
    </xf>
    <xf numFmtId="194" fontId="26" fillId="0" borderId="0" xfId="44" applyFont="1" applyBorder="1" applyAlignment="1">
      <alignment vertical="center" wrapText="1"/>
    </xf>
    <xf numFmtId="194" fontId="27" fillId="0" borderId="0" xfId="44" applyFont="1" applyAlignment="1">
      <alignment vertical="center" wrapText="1"/>
    </xf>
    <xf numFmtId="229" fontId="27" fillId="0" borderId="0" xfId="44" applyNumberFormat="1" applyFont="1" applyAlignment="1">
      <alignment horizontal="center" vertical="center" wrapText="1"/>
    </xf>
    <xf numFmtId="0" fontId="27" fillId="0" borderId="0" xfId="59" applyFont="1" applyFill="1" applyBorder="1">
      <alignment/>
      <protection/>
    </xf>
    <xf numFmtId="229" fontId="27" fillId="0" borderId="0" xfId="44" applyNumberFormat="1" applyFont="1" applyAlignment="1">
      <alignment vertical="center" wrapText="1"/>
    </xf>
    <xf numFmtId="0" fontId="27" fillId="0" borderId="0" xfId="60" applyFont="1">
      <alignment/>
      <protection/>
    </xf>
    <xf numFmtId="0" fontId="26" fillId="0" borderId="0" xfId="60" applyFont="1">
      <alignment/>
      <protection/>
    </xf>
    <xf numFmtId="0" fontId="26" fillId="0" borderId="22" xfId="60" applyFont="1" applyBorder="1" applyAlignment="1">
      <alignment horizontal="center"/>
      <protection/>
    </xf>
    <xf numFmtId="43" fontId="26" fillId="0" borderId="11" xfId="42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60" applyFont="1" applyBorder="1" applyAlignment="1">
      <alignment horizontal="center"/>
      <protection/>
    </xf>
    <xf numFmtId="0" fontId="26" fillId="0" borderId="16" xfId="0" applyFont="1" applyBorder="1" applyAlignment="1">
      <alignment vertical="top" wrapText="1"/>
    </xf>
    <xf numFmtId="43" fontId="27" fillId="0" borderId="16" xfId="42" applyFont="1" applyBorder="1" applyAlignment="1">
      <alignment/>
    </xf>
    <xf numFmtId="0" fontId="27" fillId="0" borderId="16" xfId="60" applyFont="1" applyBorder="1">
      <alignment/>
      <protection/>
    </xf>
    <xf numFmtId="194" fontId="27" fillId="0" borderId="16" xfId="45" applyFont="1" applyFill="1" applyBorder="1" applyAlignment="1">
      <alignment/>
    </xf>
    <xf numFmtId="0" fontId="27" fillId="0" borderId="16" xfId="60" applyFont="1" applyBorder="1" quotePrefix="1">
      <alignment/>
      <protection/>
    </xf>
    <xf numFmtId="0" fontId="26" fillId="0" borderId="16" xfId="0" applyFont="1" applyFill="1" applyBorder="1" applyAlignment="1">
      <alignment/>
    </xf>
    <xf numFmtId="0" fontId="27" fillId="0" borderId="16" xfId="0" applyFont="1" applyFill="1" applyBorder="1" applyAlignment="1" quotePrefix="1">
      <alignment/>
    </xf>
    <xf numFmtId="0" fontId="26" fillId="0" borderId="16" xfId="60" applyFont="1" applyFill="1" applyBorder="1" quotePrefix="1">
      <alignment/>
      <protection/>
    </xf>
    <xf numFmtId="43" fontId="28" fillId="0" borderId="16" xfId="42" applyFont="1" applyBorder="1" applyAlignment="1">
      <alignment/>
    </xf>
    <xf numFmtId="0" fontId="26" fillId="0" borderId="16" xfId="0" applyFont="1" applyFill="1" applyBorder="1" applyAlignment="1">
      <alignment vertical="center" wrapText="1"/>
    </xf>
    <xf numFmtId="43" fontId="27" fillId="0" borderId="16" xfId="42" applyFont="1" applyFill="1" applyBorder="1" applyAlignment="1">
      <alignment/>
    </xf>
    <xf numFmtId="0" fontId="27" fillId="0" borderId="16" xfId="60" applyFont="1" applyFill="1" applyBorder="1">
      <alignment/>
      <protection/>
    </xf>
    <xf numFmtId="0" fontId="27" fillId="0" borderId="16" xfId="0" applyFont="1" applyFill="1" applyBorder="1" applyAlignment="1" quotePrefix="1">
      <alignment vertical="center" wrapText="1"/>
    </xf>
    <xf numFmtId="2" fontId="27" fillId="0" borderId="16" xfId="60" applyNumberFormat="1" applyFont="1" applyFill="1" applyBorder="1">
      <alignment/>
      <protection/>
    </xf>
    <xf numFmtId="0" fontId="27" fillId="0" borderId="16" xfId="60" applyFont="1" applyFill="1" applyBorder="1" quotePrefix="1">
      <alignment/>
      <protection/>
    </xf>
    <xf numFmtId="194" fontId="27" fillId="0" borderId="16" xfId="60" applyNumberFormat="1" applyFont="1" applyBorder="1">
      <alignment/>
      <protection/>
    </xf>
    <xf numFmtId="0" fontId="26" fillId="0" borderId="16" xfId="60" applyFont="1" applyBorder="1">
      <alignment/>
      <protection/>
    </xf>
    <xf numFmtId="43" fontId="28" fillId="0" borderId="16" xfId="60" applyNumberFormat="1" applyFont="1" applyBorder="1">
      <alignment/>
      <protection/>
    </xf>
    <xf numFmtId="194" fontId="27" fillId="0" borderId="16" xfId="45" applyFont="1" applyBorder="1" applyAlignment="1">
      <alignment/>
    </xf>
    <xf numFmtId="43" fontId="27" fillId="0" borderId="0" xfId="0" applyNumberFormat="1" applyFont="1" applyAlignment="1">
      <alignment/>
    </xf>
    <xf numFmtId="0" fontId="26" fillId="0" borderId="16" xfId="60" applyFont="1" applyBorder="1" quotePrefix="1">
      <alignment/>
      <protection/>
    </xf>
    <xf numFmtId="43" fontId="27" fillId="0" borderId="16" xfId="0" applyNumberFormat="1" applyFont="1" applyBorder="1" applyAlignment="1">
      <alignment/>
    </xf>
    <xf numFmtId="0" fontId="26" fillId="0" borderId="16" xfId="60" applyFont="1" applyBorder="1" applyAlignment="1">
      <alignment wrapText="1"/>
      <protection/>
    </xf>
    <xf numFmtId="0" fontId="27" fillId="0" borderId="14" xfId="60" applyFont="1" applyBorder="1" quotePrefix="1">
      <alignment/>
      <protection/>
    </xf>
    <xf numFmtId="43" fontId="27" fillId="0" borderId="16" xfId="60" applyNumberFormat="1" applyFont="1" applyFill="1" applyBorder="1">
      <alignment/>
      <protection/>
    </xf>
    <xf numFmtId="43" fontId="27" fillId="0" borderId="16" xfId="60" applyNumberFormat="1" applyFont="1" applyBorder="1">
      <alignment/>
      <protection/>
    </xf>
    <xf numFmtId="43" fontId="27" fillId="0" borderId="14" xfId="42" applyFont="1" applyBorder="1" applyAlignment="1">
      <alignment/>
    </xf>
    <xf numFmtId="43" fontId="27" fillId="0" borderId="14" xfId="42" applyFont="1" applyFill="1" applyBorder="1" applyAlignment="1">
      <alignment/>
    </xf>
    <xf numFmtId="0" fontId="27" fillId="0" borderId="14" xfId="60" applyFont="1" applyBorder="1">
      <alignment/>
      <protection/>
    </xf>
    <xf numFmtId="194" fontId="27" fillId="0" borderId="14" xfId="45" applyFont="1" applyBorder="1" applyAlignment="1">
      <alignment/>
    </xf>
    <xf numFmtId="0" fontId="27" fillId="0" borderId="16" xfId="60" applyFont="1" applyBorder="1" applyAlignment="1">
      <alignment vertical="top" wrapText="1"/>
      <protection/>
    </xf>
    <xf numFmtId="2" fontId="27" fillId="0" borderId="16" xfId="60" applyNumberFormat="1" applyFont="1" applyBorder="1">
      <alignment/>
      <protection/>
    </xf>
    <xf numFmtId="43" fontId="27" fillId="0" borderId="16" xfId="42" applyFont="1" applyBorder="1" applyAlignment="1">
      <alignment/>
    </xf>
    <xf numFmtId="194" fontId="26" fillId="0" borderId="16" xfId="44" applyFont="1" applyFill="1" applyBorder="1" applyAlignment="1">
      <alignment horizontal="left" vertical="center" wrapText="1"/>
    </xf>
    <xf numFmtId="0" fontId="27" fillId="0" borderId="16" xfId="0" applyFont="1" applyBorder="1" applyAlignment="1" quotePrefix="1">
      <alignment vertical="center"/>
    </xf>
    <xf numFmtId="0" fontId="26" fillId="0" borderId="13" xfId="60" applyFont="1" applyBorder="1">
      <alignment/>
      <protection/>
    </xf>
    <xf numFmtId="43" fontId="27" fillId="0" borderId="14" xfId="42" applyFont="1" applyFill="1" applyBorder="1" applyAlignment="1">
      <alignment horizontal="center"/>
    </xf>
    <xf numFmtId="43" fontId="27" fillId="0" borderId="16" xfId="42" applyFont="1" applyFill="1" applyBorder="1" applyAlignment="1">
      <alignment horizontal="center"/>
    </xf>
    <xf numFmtId="0" fontId="27" fillId="0" borderId="14" xfId="60" applyFont="1" applyBorder="1" applyAlignment="1" quotePrefix="1">
      <alignment horizontal="left" vertical="center"/>
      <protection/>
    </xf>
    <xf numFmtId="194" fontId="27" fillId="0" borderId="23" xfId="44" applyFont="1" applyBorder="1" applyAlignment="1">
      <alignment horizontal="left" vertical="center"/>
    </xf>
    <xf numFmtId="0" fontId="26" fillId="0" borderId="24" xfId="60" applyFont="1" applyFill="1" applyBorder="1" applyAlignment="1">
      <alignment horizontal="center"/>
      <protection/>
    </xf>
    <xf numFmtId="43" fontId="26" fillId="0" borderId="25" xfId="60" applyNumberFormat="1" applyFont="1" applyFill="1" applyBorder="1" applyAlignment="1">
      <alignment horizontal="center"/>
      <protection/>
    </xf>
    <xf numFmtId="0" fontId="26" fillId="0" borderId="24" xfId="60" applyFont="1" applyBorder="1">
      <alignment/>
      <protection/>
    </xf>
    <xf numFmtId="0" fontId="26" fillId="0" borderId="0" xfId="60" applyFont="1" applyBorder="1" applyAlignment="1">
      <alignment horizontal="center"/>
      <protection/>
    </xf>
    <xf numFmtId="194" fontId="26" fillId="0" borderId="0" xfId="45" applyFont="1" applyBorder="1" applyAlignment="1">
      <alignment/>
    </xf>
    <xf numFmtId="0" fontId="26" fillId="0" borderId="0" xfId="60" applyFont="1" applyBorder="1">
      <alignment/>
      <protection/>
    </xf>
    <xf numFmtId="194" fontId="25" fillId="0" borderId="0" xfId="44" applyFont="1" applyAlignment="1">
      <alignment horizontal="center" vertical="center" wrapText="1"/>
    </xf>
    <xf numFmtId="0" fontId="26" fillId="0" borderId="14" xfId="60" applyFont="1" applyFill="1" applyBorder="1" applyAlignment="1" quotePrefix="1">
      <alignment horizontal="left" vertical="center"/>
      <protection/>
    </xf>
    <xf numFmtId="0" fontId="26" fillId="0" borderId="15" xfId="60" applyFont="1" applyFill="1" applyBorder="1" applyAlignment="1" quotePrefix="1">
      <alignment horizontal="left" vertical="center"/>
      <protection/>
    </xf>
    <xf numFmtId="0" fontId="26" fillId="0" borderId="0" xfId="60" applyFont="1" applyAlignment="1">
      <alignment horizontal="center"/>
      <protection/>
    </xf>
    <xf numFmtId="0" fontId="26" fillId="0" borderId="26" xfId="60" applyFont="1" applyBorder="1" applyAlignment="1">
      <alignment horizontal="center"/>
      <protection/>
    </xf>
    <xf numFmtId="0" fontId="27" fillId="0" borderId="27" xfId="0" applyFont="1" applyBorder="1" applyAlignment="1">
      <alignment horizontal="center"/>
    </xf>
    <xf numFmtId="0" fontId="26" fillId="0" borderId="12" xfId="60" applyFont="1" applyBorder="1" applyAlignment="1">
      <alignment horizontal="center"/>
      <protection/>
    </xf>
    <xf numFmtId="0" fontId="26" fillId="0" borderId="21" xfId="60" applyFont="1" applyBorder="1" applyAlignment="1">
      <alignment horizontal="center"/>
      <protection/>
    </xf>
    <xf numFmtId="0" fontId="26" fillId="0" borderId="22" xfId="60" applyFont="1" applyBorder="1" applyAlignment="1">
      <alignment horizontal="center"/>
      <protection/>
    </xf>
    <xf numFmtId="194" fontId="26" fillId="0" borderId="26" xfId="45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grant-contributions09" xfId="44"/>
    <cellStyle name="Comma_sector-valluelao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grant-contributions09" xfId="59"/>
    <cellStyle name="Normal_sector-valluelao4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ปกติ_Annual Report 2003 27Ju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140625" defaultRowHeight="20.25" customHeight="1"/>
  <cols>
    <col min="1" max="1" width="58.8515625" style="6" customWidth="1"/>
    <col min="2" max="2" width="21.57421875" style="6" customWidth="1"/>
    <col min="3" max="3" width="19.00390625" style="6" customWidth="1"/>
    <col min="4" max="4" width="19.140625" style="6" customWidth="1"/>
    <col min="5" max="5" width="20.57421875" style="6" customWidth="1"/>
    <col min="6" max="6" width="21.00390625" style="6" customWidth="1"/>
    <col min="7" max="16384" width="9.140625" style="6" customWidth="1"/>
  </cols>
  <sheetData>
    <row r="1" spans="1:5" ht="20.25" customHeight="1">
      <c r="A1" s="110" t="s">
        <v>64</v>
      </c>
      <c r="B1" s="110"/>
      <c r="C1" s="110"/>
      <c r="D1" s="110"/>
      <c r="E1" s="110"/>
    </row>
    <row r="2" spans="1:5" ht="20.25" customHeight="1">
      <c r="A2" s="18"/>
      <c r="B2" s="18"/>
      <c r="C2" s="18"/>
      <c r="D2" s="18"/>
      <c r="E2" s="19"/>
    </row>
    <row r="3" spans="1:30" ht="61.5" customHeight="1">
      <c r="A3" s="20" t="s">
        <v>65</v>
      </c>
      <c r="B3" s="21" t="s">
        <v>66</v>
      </c>
      <c r="C3" s="21" t="s">
        <v>67</v>
      </c>
      <c r="D3" s="21" t="s">
        <v>68</v>
      </c>
      <c r="E3" s="22" t="s">
        <v>69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2.5" customHeight="1">
      <c r="A4" s="23" t="s">
        <v>70</v>
      </c>
      <c r="B4" s="23">
        <v>2505477.9</v>
      </c>
      <c r="C4" s="23"/>
      <c r="D4" s="24">
        <v>766765599.55</v>
      </c>
      <c r="E4" s="25">
        <f aca="true" t="shared" si="0" ref="E4:E23">SUM(B4:D4)</f>
        <v>769271077.4499999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22.5" customHeight="1">
      <c r="A5" s="26" t="s">
        <v>31</v>
      </c>
      <c r="B5" s="27">
        <v>259861712.32</v>
      </c>
      <c r="C5" s="28">
        <v>13736869.64</v>
      </c>
      <c r="D5" s="29"/>
      <c r="E5" s="25">
        <f t="shared" si="0"/>
        <v>273598581.96</v>
      </c>
      <c r="F5" s="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22.5" customHeight="1">
      <c r="A6" s="30" t="s">
        <v>13</v>
      </c>
      <c r="B6" s="31">
        <v>7300000</v>
      </c>
      <c r="C6" s="27">
        <v>56812343.910000004</v>
      </c>
      <c r="D6" s="32"/>
      <c r="E6" s="25">
        <f t="shared" si="0"/>
        <v>64112343.910000004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2.5" customHeight="1">
      <c r="A7" s="33" t="s">
        <v>71</v>
      </c>
      <c r="B7" s="34">
        <v>36239552.66</v>
      </c>
      <c r="C7" s="25">
        <v>12802000</v>
      </c>
      <c r="D7" s="32"/>
      <c r="E7" s="25">
        <f t="shared" si="0"/>
        <v>49041552.66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2.5" customHeight="1">
      <c r="A8" s="35" t="s">
        <v>46</v>
      </c>
      <c r="B8" s="36">
        <v>2791774.35</v>
      </c>
      <c r="C8" s="36">
        <v>31339194.67</v>
      </c>
      <c r="D8" s="32"/>
      <c r="E8" s="25">
        <f t="shared" si="0"/>
        <v>34130969.02</v>
      </c>
      <c r="F8" s="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22.5" customHeight="1">
      <c r="A9" s="37" t="s">
        <v>35</v>
      </c>
      <c r="B9" s="32"/>
      <c r="C9" s="35">
        <v>27066002.12</v>
      </c>
      <c r="D9" s="32"/>
      <c r="E9" s="23">
        <f t="shared" si="0"/>
        <v>27066002.12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2.5" customHeight="1">
      <c r="A10" s="26" t="s">
        <v>33</v>
      </c>
      <c r="B10" s="38"/>
      <c r="C10" s="35">
        <v>24869709.87</v>
      </c>
      <c r="D10" s="32"/>
      <c r="E10" s="33">
        <f t="shared" si="0"/>
        <v>24869709.87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6.25" customHeight="1">
      <c r="A11" s="26" t="s">
        <v>37</v>
      </c>
      <c r="B11" s="32"/>
      <c r="C11" s="33">
        <v>24049373.42</v>
      </c>
      <c r="D11" s="32"/>
      <c r="E11" s="25">
        <f t="shared" si="0"/>
        <v>24049373.42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25.5" customHeight="1">
      <c r="A12" s="33" t="s">
        <v>29</v>
      </c>
      <c r="B12" s="39">
        <v>11258360</v>
      </c>
      <c r="C12" s="29"/>
      <c r="D12" s="32"/>
      <c r="E12" s="25">
        <f t="shared" si="0"/>
        <v>11258360</v>
      </c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22.5" customHeight="1">
      <c r="A13" s="33" t="s">
        <v>72</v>
      </c>
      <c r="B13" s="32">
        <f>674656</f>
        <v>674656</v>
      </c>
      <c r="C13" s="40">
        <v>3158586.54</v>
      </c>
      <c r="D13" s="32"/>
      <c r="E13" s="25">
        <f t="shared" si="0"/>
        <v>3833242.54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22.5" customHeight="1">
      <c r="A14" s="26" t="s">
        <v>73</v>
      </c>
      <c r="B14" s="41">
        <v>3291430</v>
      </c>
      <c r="C14" s="32"/>
      <c r="D14" s="32"/>
      <c r="E14" s="25">
        <f t="shared" si="0"/>
        <v>3291430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22.5" customHeight="1">
      <c r="A15" s="26" t="s">
        <v>39</v>
      </c>
      <c r="B15" s="42">
        <f>413934.88</f>
        <v>413934.88</v>
      </c>
      <c r="C15" s="35">
        <v>2310000</v>
      </c>
      <c r="D15" s="32"/>
      <c r="E15" s="25">
        <f t="shared" si="0"/>
        <v>2723934.88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22.5" customHeight="1">
      <c r="A16" s="26" t="s">
        <v>38</v>
      </c>
      <c r="B16" s="36">
        <v>1856569</v>
      </c>
      <c r="C16" s="32"/>
      <c r="D16" s="32"/>
      <c r="E16" s="25">
        <f t="shared" si="0"/>
        <v>1856569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22.5" customHeight="1">
      <c r="A17" s="26" t="s">
        <v>58</v>
      </c>
      <c r="B17" s="27">
        <v>1614970.17</v>
      </c>
      <c r="C17" s="32"/>
      <c r="D17" s="32"/>
      <c r="E17" s="25">
        <f t="shared" si="0"/>
        <v>1614970.17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32.25" customHeight="1">
      <c r="A18" s="26" t="s">
        <v>74</v>
      </c>
      <c r="B18" s="36">
        <v>1418000</v>
      </c>
      <c r="C18" s="29"/>
      <c r="D18" s="32"/>
      <c r="E18" s="25">
        <f t="shared" si="0"/>
        <v>1418000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22.5" customHeight="1">
      <c r="A19" s="26" t="s">
        <v>52</v>
      </c>
      <c r="B19" s="36">
        <v>1287287</v>
      </c>
      <c r="C19" s="32"/>
      <c r="D19" s="32"/>
      <c r="E19" s="25">
        <f t="shared" si="0"/>
        <v>1287287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22.5" customHeight="1">
      <c r="A20" s="33" t="s">
        <v>75</v>
      </c>
      <c r="B20" s="43">
        <v>822841.1</v>
      </c>
      <c r="C20" s="33">
        <v>448016.1</v>
      </c>
      <c r="D20" s="32"/>
      <c r="E20" s="25">
        <f t="shared" si="0"/>
        <v>1270857.2</v>
      </c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22.5" customHeight="1">
      <c r="A21" s="26" t="s">
        <v>61</v>
      </c>
      <c r="B21" s="24"/>
      <c r="C21" s="33">
        <v>35560</v>
      </c>
      <c r="D21" s="32"/>
      <c r="E21" s="25">
        <f t="shared" si="0"/>
        <v>35560</v>
      </c>
      <c r="F21" s="1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22.5" customHeight="1">
      <c r="A22" s="36" t="s">
        <v>76</v>
      </c>
      <c r="B22" s="44">
        <v>750000</v>
      </c>
      <c r="C22" s="36">
        <v>10296478.7</v>
      </c>
      <c r="D22" s="32"/>
      <c r="E22" s="25">
        <f t="shared" si="0"/>
        <v>11046478.7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22.5" customHeight="1">
      <c r="A23" s="36" t="s">
        <v>106</v>
      </c>
      <c r="B23" s="32">
        <v>468624000</v>
      </c>
      <c r="C23" s="36">
        <v>34291015.86</v>
      </c>
      <c r="D23" s="32"/>
      <c r="E23" s="45">
        <f t="shared" si="0"/>
        <v>502915015.86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22.5" customHeight="1">
      <c r="A24" s="25" t="s">
        <v>77</v>
      </c>
      <c r="B24" s="32"/>
      <c r="C24" s="32"/>
      <c r="D24" s="32"/>
      <c r="E24" s="46" t="s">
        <v>107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22.5" customHeight="1">
      <c r="A25" s="26" t="s">
        <v>57</v>
      </c>
      <c r="B25" s="32"/>
      <c r="C25" s="32"/>
      <c r="D25" s="32"/>
      <c r="E25" s="46" t="s">
        <v>107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22.5" customHeight="1">
      <c r="A26" s="26" t="s">
        <v>78</v>
      </c>
      <c r="B26" s="32"/>
      <c r="C26" s="32"/>
      <c r="D26" s="32"/>
      <c r="E26" s="46" t="s">
        <v>107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22.5" customHeight="1">
      <c r="A27" s="26" t="s">
        <v>105</v>
      </c>
      <c r="B27" s="32"/>
      <c r="C27" s="32"/>
      <c r="D27" s="32"/>
      <c r="E27" s="46" t="s">
        <v>107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22.5" customHeight="1">
      <c r="A28" s="22" t="s">
        <v>103</v>
      </c>
      <c r="B28" s="22">
        <f>SUM(B4:B27)</f>
        <v>800710565.3800001</v>
      </c>
      <c r="C28" s="22">
        <f>SUM(C4:C27)</f>
        <v>241215150.82999998</v>
      </c>
      <c r="D28" s="22">
        <f>SUM(D4:D27)</f>
        <v>766765599.55</v>
      </c>
      <c r="E28" s="22">
        <f>SUM(E4:E27)</f>
        <v>1808691315.7600002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22.5" customHeight="1">
      <c r="A29" s="47" t="s">
        <v>79</v>
      </c>
      <c r="B29" s="22"/>
      <c r="C29" s="22"/>
      <c r="D29" s="48" t="s">
        <v>107</v>
      </c>
      <c r="E29" s="48" t="s">
        <v>107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22.5" customHeight="1">
      <c r="A30" s="49" t="s">
        <v>110</v>
      </c>
      <c r="B30" s="50"/>
      <c r="C30" s="50"/>
      <c r="D30" s="51"/>
      <c r="E30" s="52">
        <f>E28</f>
        <v>1808691315.7600002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20.25" customHeight="1">
      <c r="A31" s="53" t="s">
        <v>109</v>
      </c>
      <c r="B31" s="54"/>
      <c r="C31" s="54"/>
      <c r="D31" s="54"/>
      <c r="E31" s="55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20.25" customHeight="1">
      <c r="A32" s="56"/>
      <c r="B32" s="54"/>
      <c r="C32" s="54"/>
      <c r="D32" s="54"/>
      <c r="E32" s="57">
        <v>40669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20.25" customHeight="1">
      <c r="A33" s="10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20.25" customHeight="1">
      <c r="A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6:30" ht="20.25" customHeight="1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6:30" ht="20.25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6:30" ht="20.25" customHeight="1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6:30" ht="20.25" customHeight="1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6:30" ht="20.25" customHeight="1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6:30" ht="20.25" customHeight="1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6:30" ht="20.25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6:30" ht="20.25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6:30" ht="20.25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6:30" ht="20.25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6:30" ht="20.25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6:30" ht="20.25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6:30" ht="20.25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6:30" ht="20.25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6:30" ht="20.25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6:30" ht="20.25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6:30" ht="20.25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6:30" ht="20.25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6:30" ht="20.25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6:30" ht="20.25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6:30" ht="20.25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6:30" ht="20.25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</sheetData>
  <sheetProtection/>
  <mergeCells count="1">
    <mergeCell ref="A1:E1"/>
  </mergeCells>
  <printOptions horizontalCentered="1" verticalCentered="1"/>
  <pageMargins left="0.51" right="0.236220472440945" top="0" bottom="1.643700787" header="0.511811023622047" footer="0.511811023622047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9.140625" defaultRowHeight="21.75"/>
  <cols>
    <col min="1" max="1" width="47.140625" style="3" customWidth="1"/>
    <col min="2" max="3" width="18.57421875" style="2" bestFit="1" customWidth="1"/>
    <col min="4" max="4" width="17.140625" style="2" bestFit="1" customWidth="1"/>
    <col min="5" max="5" width="17.421875" style="2" bestFit="1" customWidth="1"/>
    <col min="6" max="6" width="17.140625" style="2" bestFit="1" customWidth="1"/>
    <col min="7" max="7" width="19.00390625" style="2" customWidth="1"/>
    <col min="8" max="8" width="21.140625" style="2" customWidth="1"/>
    <col min="9" max="9" width="32.28125" style="2" customWidth="1"/>
    <col min="10" max="10" width="25.7109375" style="1" customWidth="1"/>
    <col min="11" max="16384" width="9.140625" style="2" customWidth="1"/>
  </cols>
  <sheetData>
    <row r="1" spans="1:9" ht="24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24">
      <c r="A2" s="58"/>
      <c r="B2" s="59"/>
      <c r="C2" s="59"/>
      <c r="D2" s="59"/>
      <c r="E2" s="59"/>
      <c r="F2" s="59"/>
      <c r="G2" s="59"/>
      <c r="H2" s="58"/>
      <c r="I2" s="58"/>
    </row>
    <row r="3" spans="1:9" ht="23.25" customHeight="1">
      <c r="A3" s="114" t="s">
        <v>1</v>
      </c>
      <c r="B3" s="116" t="s">
        <v>2</v>
      </c>
      <c r="C3" s="117"/>
      <c r="D3" s="117"/>
      <c r="E3" s="117"/>
      <c r="F3" s="117"/>
      <c r="G3" s="118"/>
      <c r="H3" s="119" t="s">
        <v>3</v>
      </c>
      <c r="I3" s="114" t="s">
        <v>4</v>
      </c>
    </row>
    <row r="4" spans="1:9" ht="24">
      <c r="A4" s="115"/>
      <c r="B4" s="61" t="s">
        <v>5</v>
      </c>
      <c r="C4" s="61" t="s">
        <v>6</v>
      </c>
      <c r="D4" s="62" t="s">
        <v>7</v>
      </c>
      <c r="E4" s="63" t="s">
        <v>8</v>
      </c>
      <c r="F4" s="60" t="s">
        <v>9</v>
      </c>
      <c r="G4" s="60" t="s">
        <v>10</v>
      </c>
      <c r="H4" s="115"/>
      <c r="I4" s="115"/>
    </row>
    <row r="5" spans="1:9" ht="43.5" customHeight="1">
      <c r="A5" s="64" t="s">
        <v>11</v>
      </c>
      <c r="B5" s="65"/>
      <c r="C5" s="65"/>
      <c r="D5" s="66"/>
      <c r="E5" s="65"/>
      <c r="F5" s="65"/>
      <c r="G5" s="65"/>
      <c r="H5" s="67"/>
      <c r="I5" s="66"/>
    </row>
    <row r="6" spans="1:9" ht="24">
      <c r="A6" s="68" t="s">
        <v>12</v>
      </c>
      <c r="B6" s="65">
        <v>443893268.24</v>
      </c>
      <c r="C6" s="65">
        <v>325377809.2099999</v>
      </c>
      <c r="D6" s="66"/>
      <c r="E6" s="65"/>
      <c r="F6" s="65"/>
      <c r="G6" s="65"/>
      <c r="H6" s="67">
        <f>SUM(B6:G6)</f>
        <v>769271077.4499999</v>
      </c>
      <c r="I6" s="66" t="s">
        <v>104</v>
      </c>
    </row>
    <row r="7" spans="1:9" ht="24">
      <c r="A7" s="69" t="s">
        <v>13</v>
      </c>
      <c r="B7" s="65"/>
      <c r="C7" s="65"/>
      <c r="D7" s="66"/>
      <c r="E7" s="65"/>
      <c r="F7" s="65"/>
      <c r="G7" s="65"/>
      <c r="H7" s="67"/>
      <c r="I7" s="66"/>
    </row>
    <row r="8" spans="1:9" ht="24">
      <c r="A8" s="70" t="s">
        <v>14</v>
      </c>
      <c r="B8" s="65">
        <f>6500000+200000</f>
        <v>6700000</v>
      </c>
      <c r="C8" s="65">
        <v>200000</v>
      </c>
      <c r="D8" s="65">
        <v>200000</v>
      </c>
      <c r="E8" s="65">
        <v>200000</v>
      </c>
      <c r="F8" s="65"/>
      <c r="G8" s="65"/>
      <c r="H8" s="67">
        <f>SUM(B8:G8)</f>
        <v>7300000</v>
      </c>
      <c r="I8" s="66" t="s">
        <v>15</v>
      </c>
    </row>
    <row r="9" spans="1:9" ht="24">
      <c r="A9" s="71" t="s">
        <v>111</v>
      </c>
      <c r="B9" s="65"/>
      <c r="C9" s="72"/>
      <c r="D9" s="66"/>
      <c r="E9" s="65"/>
      <c r="F9" s="65"/>
      <c r="G9" s="65">
        <f>56812343.91</f>
        <v>56812343.91</v>
      </c>
      <c r="H9" s="67">
        <f>SUM(B9:G9)</f>
        <v>56812343.91</v>
      </c>
      <c r="I9" s="66" t="s">
        <v>16</v>
      </c>
    </row>
    <row r="10" spans="1:9" ht="24">
      <c r="A10" s="73" t="s">
        <v>18</v>
      </c>
      <c r="B10" s="74"/>
      <c r="C10" s="74"/>
      <c r="D10" s="75"/>
      <c r="E10" s="75"/>
      <c r="F10" s="75"/>
      <c r="G10" s="74"/>
      <c r="H10" s="67"/>
      <c r="I10" s="66"/>
    </row>
    <row r="11" spans="1:9" ht="24">
      <c r="A11" s="76" t="s">
        <v>14</v>
      </c>
      <c r="B11" s="74">
        <f>5554121.68-1367900</f>
        <v>4186221.6799999997</v>
      </c>
      <c r="C11" s="74">
        <f>7351742.32-2570560</f>
        <v>4781182.32</v>
      </c>
      <c r="D11" s="74">
        <f>45200+142900+627000+71250</f>
        <v>886350</v>
      </c>
      <c r="E11" s="74">
        <f>5196276.67-1367960</f>
        <v>3828316.67</v>
      </c>
      <c r="F11" s="74">
        <f>117724+1186272+45200+9500+250000+240000+396000+35240</f>
        <v>2279936</v>
      </c>
      <c r="G11" s="74">
        <v>11831906.99</v>
      </c>
      <c r="H11" s="67">
        <f>SUM(B11:G11)</f>
        <v>27793913.66</v>
      </c>
      <c r="I11" s="66" t="s">
        <v>19</v>
      </c>
    </row>
    <row r="12" spans="1:9" ht="24">
      <c r="A12" s="76" t="s">
        <v>20</v>
      </c>
      <c r="B12" s="74"/>
      <c r="C12" s="74"/>
      <c r="D12" s="74">
        <f>165850</f>
        <v>165850</v>
      </c>
      <c r="E12" s="75"/>
      <c r="F12" s="74">
        <v>87389</v>
      </c>
      <c r="G12" s="74">
        <v>100000</v>
      </c>
      <c r="H12" s="67">
        <f aca="true" t="shared" si="0" ref="H12:H19">SUM(B12:G12)</f>
        <v>353239</v>
      </c>
      <c r="I12" s="66" t="s">
        <v>21</v>
      </c>
    </row>
    <row r="13" spans="1:9" ht="24">
      <c r="A13" s="111" t="s">
        <v>111</v>
      </c>
      <c r="B13" s="74">
        <v>1367960</v>
      </c>
      <c r="C13" s="74">
        <v>1367960</v>
      </c>
      <c r="D13" s="74">
        <v>1367960</v>
      </c>
      <c r="E13" s="74">
        <v>1367960</v>
      </c>
      <c r="F13" s="75"/>
      <c r="G13" s="74">
        <v>1367960</v>
      </c>
      <c r="H13" s="67">
        <f t="shared" si="0"/>
        <v>6839800</v>
      </c>
      <c r="I13" s="66" t="s">
        <v>83</v>
      </c>
    </row>
    <row r="14" spans="1:9" ht="24">
      <c r="A14" s="112"/>
      <c r="B14" s="74"/>
      <c r="C14" s="74"/>
      <c r="D14" s="74"/>
      <c r="E14" s="74"/>
      <c r="F14" s="75"/>
      <c r="G14" s="74">
        <v>12802000</v>
      </c>
      <c r="H14" s="67">
        <f>SUM(B14:G14)</f>
        <v>12802000</v>
      </c>
      <c r="I14" s="66" t="s">
        <v>16</v>
      </c>
    </row>
    <row r="15" spans="1:9" ht="24">
      <c r="A15" s="76" t="s">
        <v>23</v>
      </c>
      <c r="B15" s="74"/>
      <c r="C15" s="74">
        <v>5000</v>
      </c>
      <c r="D15" s="75"/>
      <c r="E15" s="77"/>
      <c r="F15" s="75"/>
      <c r="G15" s="74"/>
      <c r="H15" s="67">
        <f t="shared" si="0"/>
        <v>5000</v>
      </c>
      <c r="I15" s="66" t="s">
        <v>24</v>
      </c>
    </row>
    <row r="16" spans="1:9" ht="24">
      <c r="A16" s="78" t="s">
        <v>17</v>
      </c>
      <c r="B16" s="74"/>
      <c r="C16" s="74">
        <f>25000+200000+55000+88600</f>
        <v>368600</v>
      </c>
      <c r="D16" s="74"/>
      <c r="E16" s="74"/>
      <c r="F16" s="74"/>
      <c r="G16" s="74"/>
      <c r="H16" s="67">
        <f t="shared" si="0"/>
        <v>368600</v>
      </c>
      <c r="I16" s="66" t="s">
        <v>25</v>
      </c>
    </row>
    <row r="17" spans="1:9" ht="24">
      <c r="A17" s="78" t="s">
        <v>26</v>
      </c>
      <c r="B17" s="74"/>
      <c r="C17" s="74">
        <v>240000</v>
      </c>
      <c r="D17" s="75"/>
      <c r="E17" s="74"/>
      <c r="F17" s="74"/>
      <c r="G17" s="74"/>
      <c r="H17" s="67">
        <f t="shared" si="0"/>
        <v>240000</v>
      </c>
      <c r="I17" s="66"/>
    </row>
    <row r="18" spans="1:9" ht="24">
      <c r="A18" s="78" t="s">
        <v>27</v>
      </c>
      <c r="B18" s="74"/>
      <c r="C18" s="74">
        <v>339000</v>
      </c>
      <c r="D18" s="75"/>
      <c r="E18" s="74"/>
      <c r="F18" s="74"/>
      <c r="G18" s="74"/>
      <c r="H18" s="67">
        <f t="shared" si="0"/>
        <v>339000</v>
      </c>
      <c r="I18" s="66" t="s">
        <v>22</v>
      </c>
    </row>
    <row r="19" spans="1:9" ht="24">
      <c r="A19" s="78" t="s">
        <v>12</v>
      </c>
      <c r="B19" s="74"/>
      <c r="C19" s="74">
        <v>250000</v>
      </c>
      <c r="D19" s="75"/>
      <c r="E19" s="74"/>
      <c r="F19" s="74"/>
      <c r="G19" s="74">
        <v>50000</v>
      </c>
      <c r="H19" s="67">
        <f t="shared" si="0"/>
        <v>300000</v>
      </c>
      <c r="I19" s="79" t="s">
        <v>80</v>
      </c>
    </row>
    <row r="20" spans="1:9" ht="24">
      <c r="A20" s="80" t="s">
        <v>29</v>
      </c>
      <c r="B20" s="81"/>
      <c r="C20" s="81"/>
      <c r="D20" s="81"/>
      <c r="E20" s="81"/>
      <c r="F20" s="81"/>
      <c r="G20" s="81"/>
      <c r="H20" s="79"/>
      <c r="I20" s="79"/>
    </row>
    <row r="21" spans="1:9" ht="24">
      <c r="A21" s="68" t="s">
        <v>27</v>
      </c>
      <c r="B21" s="65">
        <v>1039200</v>
      </c>
      <c r="C21" s="65">
        <v>4163270</v>
      </c>
      <c r="D21" s="65">
        <v>4999800</v>
      </c>
      <c r="E21" s="65">
        <v>1056090</v>
      </c>
      <c r="F21" s="65"/>
      <c r="G21" s="65"/>
      <c r="H21" s="65">
        <f>SUM(B21:G21)</f>
        <v>11258360</v>
      </c>
      <c r="I21" s="66" t="s">
        <v>30</v>
      </c>
    </row>
    <row r="22" spans="1:9" ht="24">
      <c r="A22" s="80" t="s">
        <v>31</v>
      </c>
      <c r="B22" s="66"/>
      <c r="C22" s="65"/>
      <c r="D22" s="66"/>
      <c r="E22" s="66"/>
      <c r="F22" s="79"/>
      <c r="G22" s="66"/>
      <c r="H22" s="82"/>
      <c r="I22" s="66"/>
    </row>
    <row r="23" spans="1:9" ht="24">
      <c r="A23" s="68" t="s">
        <v>32</v>
      </c>
      <c r="B23" s="65">
        <v>37422</v>
      </c>
      <c r="C23" s="65">
        <v>259150431.32</v>
      </c>
      <c r="D23" s="65">
        <v>311482</v>
      </c>
      <c r="E23" s="65">
        <v>18000</v>
      </c>
      <c r="F23" s="66"/>
      <c r="G23" s="83">
        <v>344377</v>
      </c>
      <c r="H23" s="82">
        <f>SUM(B23:G23)</f>
        <v>259861712.32</v>
      </c>
      <c r="I23" s="66" t="s">
        <v>30</v>
      </c>
    </row>
    <row r="24" spans="1:10" ht="24">
      <c r="A24" s="84" t="s">
        <v>111</v>
      </c>
      <c r="B24" s="66"/>
      <c r="C24" s="65"/>
      <c r="D24" s="66"/>
      <c r="E24" s="66"/>
      <c r="F24" s="66"/>
      <c r="G24" s="65">
        <v>13736869.64</v>
      </c>
      <c r="H24" s="82">
        <f>SUM(B24:G24)</f>
        <v>13736869.64</v>
      </c>
      <c r="I24" s="66" t="s">
        <v>16</v>
      </c>
      <c r="J24" s="12"/>
    </row>
    <row r="25" spans="1:9" ht="24">
      <c r="A25" s="80" t="s">
        <v>33</v>
      </c>
      <c r="B25" s="66"/>
      <c r="C25" s="66"/>
      <c r="D25" s="66"/>
      <c r="E25" s="66"/>
      <c r="F25" s="66"/>
      <c r="G25" s="85"/>
      <c r="H25" s="82"/>
      <c r="I25" s="66"/>
    </row>
    <row r="26" spans="1:9" ht="24">
      <c r="A26" s="68" t="s">
        <v>12</v>
      </c>
      <c r="B26" s="66"/>
      <c r="C26" s="65">
        <v>170001.78</v>
      </c>
      <c r="D26" s="65">
        <v>170001.78</v>
      </c>
      <c r="E26" s="65">
        <v>170001.78</v>
      </c>
      <c r="F26" s="66"/>
      <c r="G26" s="85">
        <v>170001.78</v>
      </c>
      <c r="H26" s="82">
        <f>SUM(B26:G26)</f>
        <v>680007.12</v>
      </c>
      <c r="I26" s="66" t="s">
        <v>34</v>
      </c>
    </row>
    <row r="27" spans="1:9" ht="24">
      <c r="A27" s="84" t="s">
        <v>111</v>
      </c>
      <c r="B27" s="66"/>
      <c r="C27" s="66"/>
      <c r="D27" s="66"/>
      <c r="E27" s="66"/>
      <c r="F27" s="66"/>
      <c r="G27" s="85">
        <v>24189702.75</v>
      </c>
      <c r="H27" s="82">
        <f>SUM(B27:G27)</f>
        <v>24189702.75</v>
      </c>
      <c r="I27" s="66" t="s">
        <v>16</v>
      </c>
    </row>
    <row r="28" spans="1:9" ht="48.75">
      <c r="A28" s="86" t="s">
        <v>35</v>
      </c>
      <c r="B28" s="66"/>
      <c r="C28" s="65"/>
      <c r="D28" s="65"/>
      <c r="E28" s="65"/>
      <c r="F28" s="65"/>
      <c r="G28" s="65"/>
      <c r="H28" s="65"/>
      <c r="I28" s="66"/>
    </row>
    <row r="29" spans="1:9" ht="24">
      <c r="A29" s="68" t="s">
        <v>36</v>
      </c>
      <c r="B29" s="66"/>
      <c r="C29" s="65"/>
      <c r="D29" s="65"/>
      <c r="E29" s="65"/>
      <c r="F29" s="65"/>
      <c r="G29" s="65">
        <v>27066002.12</v>
      </c>
      <c r="H29" s="65">
        <f>SUM(B29:G29)</f>
        <v>27066002.12</v>
      </c>
      <c r="I29" s="66" t="s">
        <v>16</v>
      </c>
    </row>
    <row r="30" spans="1:9" ht="24">
      <c r="A30" s="80" t="s">
        <v>37</v>
      </c>
      <c r="B30" s="66"/>
      <c r="C30" s="66"/>
      <c r="D30" s="66"/>
      <c r="E30" s="66"/>
      <c r="F30" s="66"/>
      <c r="G30" s="85"/>
      <c r="H30" s="82"/>
      <c r="I30" s="66"/>
    </row>
    <row r="31" spans="1:9" ht="24">
      <c r="A31" s="84" t="s">
        <v>111</v>
      </c>
      <c r="B31" s="66"/>
      <c r="C31" s="66"/>
      <c r="D31" s="66"/>
      <c r="E31" s="66"/>
      <c r="F31" s="66"/>
      <c r="G31" s="85">
        <v>24049373.42</v>
      </c>
      <c r="H31" s="82">
        <f>SUM(B31:G31)</f>
        <v>24049373.42</v>
      </c>
      <c r="I31" s="66" t="s">
        <v>16</v>
      </c>
    </row>
    <row r="32" spans="1:9" ht="24">
      <c r="A32" s="80" t="s">
        <v>38</v>
      </c>
      <c r="B32" s="66"/>
      <c r="C32" s="66"/>
      <c r="D32" s="65"/>
      <c r="E32" s="66"/>
      <c r="F32" s="66"/>
      <c r="G32" s="66"/>
      <c r="H32" s="82"/>
      <c r="I32" s="66"/>
    </row>
    <row r="33" spans="1:9" ht="24">
      <c r="A33" s="87" t="s">
        <v>14</v>
      </c>
      <c r="B33" s="65">
        <v>1282485</v>
      </c>
      <c r="C33" s="66"/>
      <c r="D33" s="65"/>
      <c r="E33" s="65">
        <v>456977</v>
      </c>
      <c r="F33" s="65"/>
      <c r="G33" s="65">
        <f>38469.33+27811.33+23015+27811.34</f>
        <v>117107</v>
      </c>
      <c r="H33" s="82">
        <f>SUM(B33:G33)</f>
        <v>1856569</v>
      </c>
      <c r="I33" s="66" t="s">
        <v>34</v>
      </c>
    </row>
    <row r="34" spans="1:9" ht="24">
      <c r="A34" s="80" t="s">
        <v>39</v>
      </c>
      <c r="B34" s="66"/>
      <c r="C34" s="66"/>
      <c r="D34" s="66"/>
      <c r="E34" s="66"/>
      <c r="F34" s="66"/>
      <c r="G34" s="66"/>
      <c r="H34" s="66"/>
      <c r="I34" s="66"/>
    </row>
    <row r="35" spans="1:9" ht="24">
      <c r="A35" s="78" t="s">
        <v>40</v>
      </c>
      <c r="B35" s="74">
        <v>25870.93</v>
      </c>
      <c r="C35" s="74">
        <v>25870.93</v>
      </c>
      <c r="D35" s="74">
        <v>25870.93</v>
      </c>
      <c r="E35" s="74">
        <v>25870.93</v>
      </c>
      <c r="F35" s="74">
        <v>25870.93</v>
      </c>
      <c r="G35" s="88">
        <v>284580.23</v>
      </c>
      <c r="H35" s="67">
        <f>SUM(B35:G35)</f>
        <v>413934.88</v>
      </c>
      <c r="I35" s="66" t="s">
        <v>41</v>
      </c>
    </row>
    <row r="36" spans="1:9" ht="24">
      <c r="A36" s="84" t="s">
        <v>111</v>
      </c>
      <c r="B36" s="65"/>
      <c r="C36" s="65"/>
      <c r="D36" s="65"/>
      <c r="E36" s="65"/>
      <c r="F36" s="65"/>
      <c r="G36" s="89">
        <v>2310000</v>
      </c>
      <c r="H36" s="82">
        <f>SUM(B36:G36)</f>
        <v>2310000</v>
      </c>
      <c r="I36" s="66" t="s">
        <v>16</v>
      </c>
    </row>
    <row r="37" spans="1:9" ht="24">
      <c r="A37" s="84"/>
      <c r="B37" s="65"/>
      <c r="C37" s="65"/>
      <c r="D37" s="65"/>
      <c r="E37" s="65"/>
      <c r="F37" s="65"/>
      <c r="G37" s="89"/>
      <c r="H37" s="82"/>
      <c r="I37" s="66"/>
    </row>
    <row r="38" spans="1:9" ht="24">
      <c r="A38" s="80" t="s">
        <v>42</v>
      </c>
      <c r="B38" s="65"/>
      <c r="C38" s="65"/>
      <c r="D38" s="66"/>
      <c r="E38" s="66"/>
      <c r="F38" s="66"/>
      <c r="G38" s="66"/>
      <c r="H38" s="82"/>
      <c r="I38" s="66"/>
    </row>
    <row r="39" spans="1:9" ht="24">
      <c r="A39" s="87" t="s">
        <v>14</v>
      </c>
      <c r="B39" s="90">
        <v>709000</v>
      </c>
      <c r="C39" s="91">
        <v>709000</v>
      </c>
      <c r="D39" s="92"/>
      <c r="E39" s="92"/>
      <c r="F39" s="92"/>
      <c r="G39" s="92"/>
      <c r="H39" s="93">
        <f>SUM(B39:G39)</f>
        <v>1418000</v>
      </c>
      <c r="I39" s="92" t="s">
        <v>43</v>
      </c>
    </row>
    <row r="40" spans="1:10" s="5" customFormat="1" ht="24">
      <c r="A40" s="80" t="s">
        <v>44</v>
      </c>
      <c r="B40" s="65"/>
      <c r="C40" s="65"/>
      <c r="D40" s="65"/>
      <c r="E40" s="65"/>
      <c r="F40" s="66"/>
      <c r="G40" s="66"/>
      <c r="H40" s="82"/>
      <c r="I40" s="66"/>
      <c r="J40" s="4"/>
    </row>
    <row r="41" spans="1:9" ht="48.75">
      <c r="A41" s="68" t="s">
        <v>23</v>
      </c>
      <c r="B41" s="65">
        <v>1849930</v>
      </c>
      <c r="C41" s="74">
        <v>1241500</v>
      </c>
      <c r="D41" s="65"/>
      <c r="E41" s="65"/>
      <c r="F41" s="66"/>
      <c r="G41" s="65">
        <v>200000</v>
      </c>
      <c r="H41" s="82">
        <f>SUM(B41:G41)</f>
        <v>3291430</v>
      </c>
      <c r="I41" s="94" t="s">
        <v>45</v>
      </c>
    </row>
    <row r="42" spans="1:9" ht="24">
      <c r="A42" s="80" t="s">
        <v>46</v>
      </c>
      <c r="B42" s="66"/>
      <c r="C42" s="66"/>
      <c r="D42" s="66"/>
      <c r="E42" s="66"/>
      <c r="F42" s="66"/>
      <c r="G42" s="66"/>
      <c r="H42" s="66"/>
      <c r="I42" s="66"/>
    </row>
    <row r="43" spans="1:9" ht="24">
      <c r="A43" s="68" t="s">
        <v>36</v>
      </c>
      <c r="B43" s="66"/>
      <c r="C43" s="65"/>
      <c r="D43" s="65"/>
      <c r="E43" s="65"/>
      <c r="F43" s="65"/>
      <c r="G43" s="65">
        <v>31339194.67</v>
      </c>
      <c r="H43" s="65">
        <f>SUM(B43:G43)</f>
        <v>31339194.67</v>
      </c>
      <c r="I43" s="66" t="s">
        <v>16</v>
      </c>
    </row>
    <row r="44" spans="1:9" ht="24">
      <c r="A44" s="68" t="s">
        <v>47</v>
      </c>
      <c r="B44" s="66">
        <v>254041.48</v>
      </c>
      <c r="C44" s="74">
        <v>1166399.64</v>
      </c>
      <c r="D44" s="65">
        <v>243480.83</v>
      </c>
      <c r="E44" s="65">
        <v>271051.48</v>
      </c>
      <c r="F44" s="65"/>
      <c r="G44" s="65">
        <f>10560.65+12990+10560.65+165210.65+657478.97</f>
        <v>856800.9199999999</v>
      </c>
      <c r="H44" s="65">
        <f>SUM(B44:G44)</f>
        <v>2791774.3499999996</v>
      </c>
      <c r="I44" s="66" t="s">
        <v>48</v>
      </c>
    </row>
    <row r="45" spans="1:9" ht="24">
      <c r="A45" s="84"/>
      <c r="B45" s="95"/>
      <c r="C45" s="95"/>
      <c r="D45" s="65"/>
      <c r="E45" s="65"/>
      <c r="F45" s="65"/>
      <c r="G45" s="65"/>
      <c r="H45" s="65"/>
      <c r="I45" s="66" t="s">
        <v>49</v>
      </c>
    </row>
    <row r="46" spans="1:9" ht="24">
      <c r="A46" s="80" t="s">
        <v>50</v>
      </c>
      <c r="B46" s="66"/>
      <c r="C46" s="66"/>
      <c r="D46" s="66"/>
      <c r="E46" s="66"/>
      <c r="F46" s="66"/>
      <c r="G46" s="66"/>
      <c r="H46" s="82"/>
      <c r="I46" s="66"/>
    </row>
    <row r="47" spans="1:9" ht="24">
      <c r="A47" s="84" t="s">
        <v>111</v>
      </c>
      <c r="B47" s="66"/>
      <c r="C47" s="66"/>
      <c r="D47" s="66"/>
      <c r="E47" s="66"/>
      <c r="F47" s="66"/>
      <c r="G47" s="65">
        <v>3158586.54</v>
      </c>
      <c r="H47" s="82">
        <f>SUM(B47:G47)</f>
        <v>3158586.54</v>
      </c>
      <c r="I47" s="66" t="s">
        <v>16</v>
      </c>
    </row>
    <row r="48" spans="1:9" ht="24">
      <c r="A48" s="68" t="s">
        <v>51</v>
      </c>
      <c r="B48" s="66"/>
      <c r="C48" s="65">
        <v>654656</v>
      </c>
      <c r="D48" s="65"/>
      <c r="E48" s="66"/>
      <c r="F48" s="66"/>
      <c r="G48" s="65"/>
      <c r="H48" s="82">
        <f>SUM(B48:G48)</f>
        <v>654656</v>
      </c>
      <c r="I48" s="66" t="s">
        <v>34</v>
      </c>
    </row>
    <row r="49" spans="1:9" ht="24">
      <c r="A49" s="68" t="s">
        <v>23</v>
      </c>
      <c r="B49" s="65"/>
      <c r="C49" s="66"/>
      <c r="D49" s="66"/>
      <c r="E49" s="66"/>
      <c r="F49" s="66"/>
      <c r="G49" s="65">
        <v>20000</v>
      </c>
      <c r="H49" s="82">
        <f>SUM(B49:G49)</f>
        <v>20000</v>
      </c>
      <c r="I49" s="66" t="s">
        <v>34</v>
      </c>
    </row>
    <row r="50" spans="1:9" ht="24">
      <c r="A50" s="80" t="s">
        <v>52</v>
      </c>
      <c r="B50" s="66"/>
      <c r="C50" s="65"/>
      <c r="D50" s="65"/>
      <c r="E50" s="65"/>
      <c r="F50" s="65"/>
      <c r="G50" s="65"/>
      <c r="H50" s="65"/>
      <c r="I50" s="66"/>
    </row>
    <row r="51" spans="1:9" ht="24">
      <c r="A51" s="68" t="s">
        <v>53</v>
      </c>
      <c r="B51" s="65">
        <v>628324</v>
      </c>
      <c r="C51" s="74">
        <v>623963</v>
      </c>
      <c r="D51" s="66"/>
      <c r="E51" s="66"/>
      <c r="F51" s="66"/>
      <c r="G51" s="65">
        <v>35000</v>
      </c>
      <c r="H51" s="65">
        <f>SUM(B51:G51)</f>
        <v>1287287</v>
      </c>
      <c r="I51" s="66" t="s">
        <v>54</v>
      </c>
    </row>
    <row r="52" spans="1:9" ht="24">
      <c r="A52" s="80" t="s">
        <v>55</v>
      </c>
      <c r="B52" s="65"/>
      <c r="C52" s="65"/>
      <c r="D52" s="66"/>
      <c r="E52" s="66"/>
      <c r="F52" s="66"/>
      <c r="G52" s="65"/>
      <c r="H52" s="82"/>
      <c r="I52" s="66"/>
    </row>
    <row r="53" spans="1:9" ht="24">
      <c r="A53" s="68" t="s">
        <v>12</v>
      </c>
      <c r="B53" s="65">
        <v>62470.83</v>
      </c>
      <c r="C53" s="74">
        <v>62470.83</v>
      </c>
      <c r="D53" s="66"/>
      <c r="E53" s="66">
        <v>62470.84</v>
      </c>
      <c r="F53" s="66"/>
      <c r="G53" s="65">
        <v>187412.5</v>
      </c>
      <c r="H53" s="82">
        <f>SUM(B53:G53)</f>
        <v>374825</v>
      </c>
      <c r="I53" s="66" t="s">
        <v>56</v>
      </c>
    </row>
    <row r="54" spans="1:9" ht="24">
      <c r="A54" s="84" t="s">
        <v>111</v>
      </c>
      <c r="B54" s="66"/>
      <c r="C54" s="66"/>
      <c r="D54" s="66"/>
      <c r="E54" s="66"/>
      <c r="F54" s="66"/>
      <c r="G54" s="65">
        <v>896032.2</v>
      </c>
      <c r="H54" s="82">
        <f>SUM(B54:G54)</f>
        <v>896032.2</v>
      </c>
      <c r="I54" s="66" t="s">
        <v>16</v>
      </c>
    </row>
    <row r="55" spans="1:9" ht="24">
      <c r="A55" s="80" t="s">
        <v>58</v>
      </c>
      <c r="B55" s="66"/>
      <c r="C55" s="66"/>
      <c r="D55" s="66"/>
      <c r="E55" s="66"/>
      <c r="F55" s="66"/>
      <c r="G55" s="66"/>
      <c r="H55" s="82"/>
      <c r="I55" s="66"/>
    </row>
    <row r="56" spans="1:9" ht="24">
      <c r="A56" s="68" t="s">
        <v>59</v>
      </c>
      <c r="B56" s="66"/>
      <c r="C56" s="74">
        <v>947734.2</v>
      </c>
      <c r="D56" s="65">
        <v>667235.97</v>
      </c>
      <c r="E56" s="66"/>
      <c r="F56" s="66"/>
      <c r="G56" s="66"/>
      <c r="H56" s="82">
        <f>SUM(B56:G56)</f>
        <v>1614970.17</v>
      </c>
      <c r="I56" s="66" t="s">
        <v>60</v>
      </c>
    </row>
    <row r="57" spans="1:9" ht="24">
      <c r="A57" s="80" t="s">
        <v>61</v>
      </c>
      <c r="B57" s="66"/>
      <c r="C57" s="66"/>
      <c r="D57" s="66"/>
      <c r="E57" s="66"/>
      <c r="F57" s="66"/>
      <c r="G57" s="96"/>
      <c r="H57" s="82"/>
      <c r="I57" s="66"/>
    </row>
    <row r="58" spans="1:9" ht="24">
      <c r="A58" s="68" t="s">
        <v>12</v>
      </c>
      <c r="B58" s="66"/>
      <c r="C58" s="89"/>
      <c r="D58" s="66"/>
      <c r="E58" s="66"/>
      <c r="F58" s="66"/>
      <c r="G58" s="96">
        <v>35560</v>
      </c>
      <c r="H58" s="82">
        <f>SUM(B58:G58)</f>
        <v>35560</v>
      </c>
      <c r="I58" s="66" t="s">
        <v>16</v>
      </c>
    </row>
    <row r="59" spans="1:9" ht="24">
      <c r="A59" s="97" t="s">
        <v>76</v>
      </c>
      <c r="B59" s="72"/>
      <c r="C59" s="65"/>
      <c r="D59" s="66"/>
      <c r="E59" s="65"/>
      <c r="F59" s="65"/>
      <c r="G59" s="65"/>
      <c r="H59" s="82"/>
      <c r="I59" s="66"/>
    </row>
    <row r="60" spans="1:9" ht="24">
      <c r="A60" s="98" t="s">
        <v>28</v>
      </c>
      <c r="B60" s="65"/>
      <c r="C60" s="65"/>
      <c r="D60" s="65"/>
      <c r="E60" s="65"/>
      <c r="F60" s="65"/>
      <c r="G60" s="65">
        <f>180000+3610000+990000+660000+990000+1216637.7+165000+495000+330000</f>
        <v>8636637.7</v>
      </c>
      <c r="H60" s="82">
        <f>SUM(B60:G60)</f>
        <v>8636637.7</v>
      </c>
      <c r="I60" s="66" t="s">
        <v>16</v>
      </c>
    </row>
    <row r="61" spans="1:9" ht="24">
      <c r="A61" s="68" t="s">
        <v>81</v>
      </c>
      <c r="B61" s="65"/>
      <c r="C61" s="65"/>
      <c r="D61" s="65"/>
      <c r="E61" s="65"/>
      <c r="F61" s="65"/>
      <c r="G61" s="65">
        <f>540000+88200+229695+64260+158900+340338</f>
        <v>1421393</v>
      </c>
      <c r="H61" s="82">
        <f>SUM(B61:G61)</f>
        <v>1421393</v>
      </c>
      <c r="I61" s="66" t="s">
        <v>16</v>
      </c>
    </row>
    <row r="62" spans="1:9" ht="24">
      <c r="A62" s="68" t="s">
        <v>82</v>
      </c>
      <c r="B62" s="65">
        <v>750000</v>
      </c>
      <c r="C62" s="65"/>
      <c r="D62" s="65"/>
      <c r="E62" s="65"/>
      <c r="F62" s="65"/>
      <c r="G62" s="65">
        <f>198324</f>
        <v>198324</v>
      </c>
      <c r="H62" s="82">
        <f>SUM(B62:G62)</f>
        <v>948324</v>
      </c>
      <c r="I62" s="66" t="s">
        <v>16</v>
      </c>
    </row>
    <row r="63" spans="1:9" ht="24">
      <c r="A63" s="68" t="s">
        <v>62</v>
      </c>
      <c r="B63" s="65"/>
      <c r="C63" s="65"/>
      <c r="D63" s="65"/>
      <c r="E63" s="65"/>
      <c r="F63" s="65"/>
      <c r="G63" s="65">
        <v>40124</v>
      </c>
      <c r="H63" s="82">
        <f>SUM(B63:G63)</f>
        <v>40124</v>
      </c>
      <c r="I63" s="66" t="s">
        <v>16</v>
      </c>
    </row>
    <row r="64" spans="1:9" ht="24">
      <c r="A64" s="99" t="s">
        <v>108</v>
      </c>
      <c r="B64" s="90"/>
      <c r="C64" s="90"/>
      <c r="D64" s="90"/>
      <c r="E64" s="90"/>
      <c r="F64" s="90"/>
      <c r="G64" s="90"/>
      <c r="H64" s="82"/>
      <c r="I64" s="92"/>
    </row>
    <row r="65" spans="1:9" ht="24">
      <c r="A65" s="98" t="s">
        <v>23</v>
      </c>
      <c r="B65" s="90">
        <v>4882000</v>
      </c>
      <c r="C65" s="90">
        <v>18597000</v>
      </c>
      <c r="D65" s="90">
        <v>14344000</v>
      </c>
      <c r="E65" s="90">
        <v>3683000</v>
      </c>
      <c r="F65" s="90">
        <v>583000</v>
      </c>
      <c r="G65" s="90">
        <v>41144000</v>
      </c>
      <c r="H65" s="67">
        <f>SUM(B65:G65)</f>
        <v>83233000</v>
      </c>
      <c r="I65" s="75" t="s">
        <v>60</v>
      </c>
    </row>
    <row r="66" spans="1:9" ht="24">
      <c r="A66" s="98" t="s">
        <v>36</v>
      </c>
      <c r="B66" s="90"/>
      <c r="C66" s="90">
        <v>2325000</v>
      </c>
      <c r="D66" s="90">
        <v>252000</v>
      </c>
      <c r="E66" s="90"/>
      <c r="F66" s="90">
        <v>117000</v>
      </c>
      <c r="G66" s="90">
        <v>1131000</v>
      </c>
      <c r="H66" s="67">
        <f aca="true" t="shared" si="1" ref="H66:H85">SUM(B66:G66)</f>
        <v>3825000</v>
      </c>
      <c r="I66" s="75" t="s">
        <v>101</v>
      </c>
    </row>
    <row r="67" spans="1:9" ht="24">
      <c r="A67" s="98" t="s">
        <v>85</v>
      </c>
      <c r="B67" s="90">
        <v>91000</v>
      </c>
      <c r="C67" s="90"/>
      <c r="D67" s="90">
        <v>26000</v>
      </c>
      <c r="E67" s="90"/>
      <c r="F67" s="90"/>
      <c r="G67" s="90"/>
      <c r="H67" s="67">
        <f t="shared" si="1"/>
        <v>117000</v>
      </c>
      <c r="I67" s="100" t="s">
        <v>102</v>
      </c>
    </row>
    <row r="68" spans="1:9" ht="24">
      <c r="A68" s="98" t="s">
        <v>86</v>
      </c>
      <c r="B68" s="90">
        <v>919000</v>
      </c>
      <c r="C68" s="90">
        <v>10449000</v>
      </c>
      <c r="D68" s="90">
        <v>473000</v>
      </c>
      <c r="E68" s="90">
        <v>377000</v>
      </c>
      <c r="F68" s="90">
        <v>102000</v>
      </c>
      <c r="G68" s="90">
        <v>6645000</v>
      </c>
      <c r="H68" s="67">
        <f t="shared" si="1"/>
        <v>18965000</v>
      </c>
      <c r="I68" s="100" t="s">
        <v>102</v>
      </c>
    </row>
    <row r="69" spans="1:9" ht="24">
      <c r="A69" s="98" t="s">
        <v>14</v>
      </c>
      <c r="B69" s="90">
        <v>47173000</v>
      </c>
      <c r="C69" s="90">
        <v>13205000</v>
      </c>
      <c r="D69" s="90">
        <v>3266000</v>
      </c>
      <c r="E69" s="90">
        <v>10903000</v>
      </c>
      <c r="F69" s="90">
        <v>2026000</v>
      </c>
      <c r="G69" s="90">
        <v>15554000</v>
      </c>
      <c r="H69" s="67">
        <f t="shared" si="1"/>
        <v>92127000</v>
      </c>
      <c r="I69" s="100" t="s">
        <v>102</v>
      </c>
    </row>
    <row r="70" spans="1:9" ht="24">
      <c r="A70" s="98" t="s">
        <v>87</v>
      </c>
      <c r="B70" s="90">
        <v>102000</v>
      </c>
      <c r="C70" s="90">
        <v>1189000</v>
      </c>
      <c r="D70" s="90">
        <v>393000</v>
      </c>
      <c r="E70" s="90"/>
      <c r="F70" s="90"/>
      <c r="G70" s="90">
        <v>435000</v>
      </c>
      <c r="H70" s="67">
        <f t="shared" si="1"/>
        <v>2119000</v>
      </c>
      <c r="I70" s="100" t="s">
        <v>102</v>
      </c>
    </row>
    <row r="71" spans="1:9" ht="24">
      <c r="A71" s="98" t="s">
        <v>28</v>
      </c>
      <c r="B71" s="90"/>
      <c r="C71" s="90"/>
      <c r="D71" s="90">
        <v>830000</v>
      </c>
      <c r="E71" s="90"/>
      <c r="F71" s="90"/>
      <c r="G71" s="90"/>
      <c r="H71" s="67">
        <f t="shared" si="1"/>
        <v>830000</v>
      </c>
      <c r="I71" s="100" t="s">
        <v>102</v>
      </c>
    </row>
    <row r="72" spans="1:9" ht="24">
      <c r="A72" s="98" t="s">
        <v>88</v>
      </c>
      <c r="B72" s="90"/>
      <c r="C72" s="90">
        <v>515000</v>
      </c>
      <c r="D72" s="90">
        <v>476000</v>
      </c>
      <c r="E72" s="90"/>
      <c r="F72" s="90">
        <v>270000</v>
      </c>
      <c r="G72" s="90">
        <v>844000</v>
      </c>
      <c r="H72" s="67">
        <f t="shared" si="1"/>
        <v>2105000</v>
      </c>
      <c r="I72" s="100" t="s">
        <v>102</v>
      </c>
    </row>
    <row r="73" spans="1:9" ht="24">
      <c r="A73" s="98" t="s">
        <v>89</v>
      </c>
      <c r="B73" s="90">
        <v>426000</v>
      </c>
      <c r="C73" s="90">
        <v>2444000</v>
      </c>
      <c r="D73" s="90">
        <v>3587000</v>
      </c>
      <c r="E73" s="90">
        <v>263000</v>
      </c>
      <c r="F73" s="90">
        <v>294000</v>
      </c>
      <c r="G73" s="90">
        <v>2268000</v>
      </c>
      <c r="H73" s="67">
        <f t="shared" si="1"/>
        <v>9282000</v>
      </c>
      <c r="I73" s="100" t="s">
        <v>102</v>
      </c>
    </row>
    <row r="74" spans="1:9" ht="24">
      <c r="A74" s="98" t="s">
        <v>90</v>
      </c>
      <c r="B74" s="65">
        <v>572000</v>
      </c>
      <c r="C74" s="65">
        <v>919000</v>
      </c>
      <c r="D74" s="65">
        <v>2045000</v>
      </c>
      <c r="E74" s="65">
        <v>237000</v>
      </c>
      <c r="F74" s="65">
        <v>78000</v>
      </c>
      <c r="G74" s="65">
        <v>6393000</v>
      </c>
      <c r="H74" s="67">
        <f t="shared" si="1"/>
        <v>10244000</v>
      </c>
      <c r="I74" s="101" t="s">
        <v>102</v>
      </c>
    </row>
    <row r="75" spans="1:9" ht="24">
      <c r="A75" s="98" t="s">
        <v>91</v>
      </c>
      <c r="B75" s="90"/>
      <c r="C75" s="90">
        <v>5616000</v>
      </c>
      <c r="D75" s="90"/>
      <c r="E75" s="90"/>
      <c r="F75" s="90"/>
      <c r="G75" s="90">
        <v>102000</v>
      </c>
      <c r="H75" s="67">
        <f t="shared" si="1"/>
        <v>5718000</v>
      </c>
      <c r="I75" s="100" t="s">
        <v>102</v>
      </c>
    </row>
    <row r="76" spans="1:9" ht="24">
      <c r="A76" s="98" t="s">
        <v>92</v>
      </c>
      <c r="B76" s="90">
        <v>286000</v>
      </c>
      <c r="C76" s="90">
        <v>1876000</v>
      </c>
      <c r="D76" s="90">
        <v>96000</v>
      </c>
      <c r="E76" s="90">
        <v>25000</v>
      </c>
      <c r="F76" s="90">
        <v>25000</v>
      </c>
      <c r="G76" s="90">
        <v>1864000</v>
      </c>
      <c r="H76" s="67">
        <f t="shared" si="1"/>
        <v>4172000</v>
      </c>
      <c r="I76" s="100" t="s">
        <v>102</v>
      </c>
    </row>
    <row r="77" spans="1:9" ht="24">
      <c r="A77" s="98" t="s">
        <v>93</v>
      </c>
      <c r="B77" s="90">
        <v>89000</v>
      </c>
      <c r="C77" s="90">
        <v>4082000</v>
      </c>
      <c r="D77" s="90">
        <v>2035000</v>
      </c>
      <c r="E77" s="90">
        <v>1259000</v>
      </c>
      <c r="F77" s="90">
        <v>4070000</v>
      </c>
      <c r="G77" s="90">
        <v>10914000</v>
      </c>
      <c r="H77" s="67">
        <f t="shared" si="1"/>
        <v>22449000</v>
      </c>
      <c r="I77" s="100" t="s">
        <v>102</v>
      </c>
    </row>
    <row r="78" spans="1:9" ht="24">
      <c r="A78" s="98" t="s">
        <v>94</v>
      </c>
      <c r="B78" s="90">
        <v>1601000</v>
      </c>
      <c r="C78" s="90">
        <v>6916000</v>
      </c>
      <c r="D78" s="90">
        <v>2181000</v>
      </c>
      <c r="E78" s="90">
        <v>464000</v>
      </c>
      <c r="F78" s="90"/>
      <c r="G78" s="90">
        <v>26178000</v>
      </c>
      <c r="H78" s="67">
        <f t="shared" si="1"/>
        <v>37340000</v>
      </c>
      <c r="I78" s="100" t="s">
        <v>102</v>
      </c>
    </row>
    <row r="79" spans="1:9" ht="24">
      <c r="A79" s="98" t="s">
        <v>95</v>
      </c>
      <c r="B79" s="90">
        <v>34155000</v>
      </c>
      <c r="C79" s="90">
        <v>21204000</v>
      </c>
      <c r="D79" s="90">
        <v>1953000</v>
      </c>
      <c r="E79" s="90">
        <v>22222000</v>
      </c>
      <c r="F79" s="90">
        <v>527000</v>
      </c>
      <c r="G79" s="90">
        <v>2808000</v>
      </c>
      <c r="H79" s="82">
        <f t="shared" si="1"/>
        <v>82869000</v>
      </c>
      <c r="I79" s="100" t="s">
        <v>102</v>
      </c>
    </row>
    <row r="80" spans="1:9" ht="24">
      <c r="A80" s="98" t="s">
        <v>96</v>
      </c>
      <c r="B80" s="90">
        <v>544000</v>
      </c>
      <c r="C80" s="90">
        <v>1424000</v>
      </c>
      <c r="D80" s="90">
        <v>2836000</v>
      </c>
      <c r="E80" s="90">
        <v>95000</v>
      </c>
      <c r="F80" s="90">
        <v>115000</v>
      </c>
      <c r="G80" s="90">
        <v>4880000</v>
      </c>
      <c r="H80" s="82">
        <f t="shared" si="1"/>
        <v>9894000</v>
      </c>
      <c r="I80" s="100" t="s">
        <v>102</v>
      </c>
    </row>
    <row r="81" spans="1:9" ht="24">
      <c r="A81" s="98" t="s">
        <v>97</v>
      </c>
      <c r="B81" s="90">
        <v>956000</v>
      </c>
      <c r="C81" s="90">
        <v>4441000</v>
      </c>
      <c r="D81" s="90">
        <v>5047000</v>
      </c>
      <c r="E81" s="90">
        <v>1295000</v>
      </c>
      <c r="F81" s="90">
        <v>142000</v>
      </c>
      <c r="G81" s="90">
        <v>26944000</v>
      </c>
      <c r="H81" s="82">
        <f t="shared" si="1"/>
        <v>38825000</v>
      </c>
      <c r="I81" s="100" t="s">
        <v>102</v>
      </c>
    </row>
    <row r="82" spans="1:9" ht="24">
      <c r="A82" s="98" t="s">
        <v>26</v>
      </c>
      <c r="B82" s="90">
        <v>1475000</v>
      </c>
      <c r="C82" s="90">
        <v>1807000</v>
      </c>
      <c r="D82" s="90">
        <v>1240000</v>
      </c>
      <c r="E82" s="90">
        <v>954000</v>
      </c>
      <c r="F82" s="90"/>
      <c r="G82" s="90">
        <v>14217000</v>
      </c>
      <c r="H82" s="82">
        <f t="shared" si="1"/>
        <v>19693000</v>
      </c>
      <c r="I82" s="100" t="s">
        <v>102</v>
      </c>
    </row>
    <row r="83" spans="1:9" ht="24">
      <c r="A83" s="98" t="s">
        <v>98</v>
      </c>
      <c r="B83" s="90">
        <v>711000</v>
      </c>
      <c r="C83" s="90">
        <v>3935000</v>
      </c>
      <c r="D83" s="90">
        <v>2640000</v>
      </c>
      <c r="E83" s="90">
        <v>250000</v>
      </c>
      <c r="F83" s="90">
        <v>155000</v>
      </c>
      <c r="G83" s="90">
        <v>12092000</v>
      </c>
      <c r="H83" s="82">
        <f t="shared" si="1"/>
        <v>19783000</v>
      </c>
      <c r="I83" s="100" t="s">
        <v>102</v>
      </c>
    </row>
    <row r="84" spans="1:9" ht="24">
      <c r="A84" s="98" t="s">
        <v>99</v>
      </c>
      <c r="B84" s="90">
        <v>1281000</v>
      </c>
      <c r="C84" s="90">
        <v>646000</v>
      </c>
      <c r="D84" s="90">
        <v>1534000</v>
      </c>
      <c r="E84" s="90"/>
      <c r="F84" s="90">
        <v>107000</v>
      </c>
      <c r="G84" s="90">
        <v>1466000</v>
      </c>
      <c r="H84" s="82">
        <f t="shared" si="1"/>
        <v>5034000</v>
      </c>
      <c r="I84" s="100" t="s">
        <v>102</v>
      </c>
    </row>
    <row r="85" spans="1:9" ht="24">
      <c r="A85" s="102" t="s">
        <v>84</v>
      </c>
      <c r="B85" s="90"/>
      <c r="C85" s="91"/>
      <c r="D85" s="90"/>
      <c r="E85" s="90"/>
      <c r="F85" s="90"/>
      <c r="G85" s="90">
        <v>34291015.86</v>
      </c>
      <c r="H85" s="82">
        <f t="shared" si="1"/>
        <v>34291015.86</v>
      </c>
      <c r="I85" s="103" t="s">
        <v>100</v>
      </c>
    </row>
    <row r="86" spans="1:9" ht="24.75" thickBot="1">
      <c r="A86" s="104" t="s">
        <v>63</v>
      </c>
      <c r="B86" s="105">
        <f aca="true" t="shared" si="2" ref="B86:H86">SUM(B6:B85)</f>
        <v>558049194.1600001</v>
      </c>
      <c r="C86" s="105">
        <f t="shared" si="2"/>
        <v>703434849.2299999</v>
      </c>
      <c r="D86" s="105">
        <f t="shared" si="2"/>
        <v>54292031.51</v>
      </c>
      <c r="E86" s="105">
        <f t="shared" si="2"/>
        <v>49483738.7</v>
      </c>
      <c r="F86" s="105">
        <f t="shared" si="2"/>
        <v>11004195.93</v>
      </c>
      <c r="G86" s="105">
        <f t="shared" si="2"/>
        <v>432427306.22999996</v>
      </c>
      <c r="H86" s="105">
        <f t="shared" si="2"/>
        <v>1808691315.76</v>
      </c>
      <c r="I86" s="106"/>
    </row>
    <row r="87" spans="1:9" ht="24.75" thickTop="1">
      <c r="A87" s="107"/>
      <c r="B87" s="107"/>
      <c r="C87" s="107"/>
      <c r="D87" s="107"/>
      <c r="E87" s="107"/>
      <c r="F87" s="107"/>
      <c r="G87" s="107"/>
      <c r="H87" s="108"/>
      <c r="I87" s="109"/>
    </row>
    <row r="88" spans="3:7" ht="24">
      <c r="C88" s="16"/>
      <c r="D88" s="17"/>
      <c r="F88" s="14"/>
      <c r="G88" s="15"/>
    </row>
    <row r="89" ht="24">
      <c r="H89" s="16"/>
    </row>
    <row r="90" ht="24">
      <c r="H90" s="16"/>
    </row>
  </sheetData>
  <sheetProtection/>
  <mergeCells count="6">
    <mergeCell ref="A13:A14"/>
    <mergeCell ref="A1:I1"/>
    <mergeCell ref="A3:A4"/>
    <mergeCell ref="B3:G3"/>
    <mergeCell ref="H3:H4"/>
    <mergeCell ref="I3:I4"/>
  </mergeCells>
  <printOptions/>
  <pageMargins left="0.42" right="0.433070866141732" top="0.75" bottom="0.15748031496063" header="0.31496062992126" footer="0.118110236220472"/>
  <pageSetup horizontalDpi="600" verticalDpi="600" orientation="landscape" paperSize="9" scale="75" r:id="rId1"/>
  <rowBreaks count="3" manualBreakCount="3">
    <brk id="27" max="8" man="1"/>
    <brk id="51" max="8" man="1"/>
    <brk id="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sirikulp</dc:creator>
  <cp:keywords/>
  <dc:description/>
  <cp:lastModifiedBy>DELL</cp:lastModifiedBy>
  <cp:lastPrinted>2012-01-18T04:17:44Z</cp:lastPrinted>
  <dcterms:created xsi:type="dcterms:W3CDTF">2010-06-10T06:26:23Z</dcterms:created>
  <dcterms:modified xsi:type="dcterms:W3CDTF">2020-04-23T07:32:41Z</dcterms:modified>
  <cp:category/>
  <cp:version/>
  <cp:contentType/>
  <cp:contentStatus/>
</cp:coreProperties>
</file>