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96" windowHeight="11016" firstSheet="1" activeTab="1"/>
  </bookViews>
  <sheets>
    <sheet name="Type ม.ค-ธค.52" sheetId="1" r:id="rId1"/>
    <sheet name="Type" sheetId="2" r:id="rId2"/>
    <sheet name="sector2007" sheetId="3" r:id="rId3"/>
  </sheets>
  <definedNames>
    <definedName name="_xlnm.Print_Area" localSheetId="0">'Type ม.ค-ธค.52'!$A$1:$E$31</definedName>
    <definedName name="_xlnm.Print_Titles" localSheetId="2">'sector2007'!$1:$4</definedName>
  </definedNames>
  <calcPr fullCalcOnLoad="1"/>
</workbook>
</file>

<file path=xl/sharedStrings.xml><?xml version="1.0" encoding="utf-8"?>
<sst xmlns="http://schemas.openxmlformats.org/spreadsheetml/2006/main" count="207" uniqueCount="102">
  <si>
    <t>Ministry/ Sector</t>
  </si>
  <si>
    <t>Recipient</t>
  </si>
  <si>
    <t>Value (Bath)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</si>
  <si>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</si>
  <si>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</si>
  <si>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</si>
  <si>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</si>
  <si>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</si>
  <si>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</si>
  <si>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</si>
  <si>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Neighbouring Countries Economic Development Cooperation Agency (Public Organization)</t>
  </si>
  <si>
    <t>- Other Social Infrastructure and Services</t>
  </si>
  <si>
    <t>Ministry of Education</t>
  </si>
  <si>
    <t>- Education</t>
  </si>
  <si>
    <t>contribution</t>
  </si>
  <si>
    <t xml:space="preserve">Commission on Higher Education </t>
  </si>
  <si>
    <t>fellowship,research, training</t>
  </si>
  <si>
    <t>training, experts</t>
  </si>
  <si>
    <t>fellowship</t>
  </si>
  <si>
    <t>- Agriculture</t>
  </si>
  <si>
    <t>- Tourism</t>
  </si>
  <si>
    <t>- Energy Generation and Supply</t>
  </si>
  <si>
    <t>Ministry of Energy</t>
  </si>
  <si>
    <t>projects &amp; training, equipment</t>
  </si>
  <si>
    <t>Ministry of Transport</t>
  </si>
  <si>
    <t>Ministry of Labour</t>
  </si>
  <si>
    <t>training</t>
  </si>
  <si>
    <t>Ministry of Information and Communication Technology</t>
  </si>
  <si>
    <t>Ministry of Industry</t>
  </si>
  <si>
    <t>Ministry of Defence</t>
  </si>
  <si>
    <t>Ministry of Justice</t>
  </si>
  <si>
    <t xml:space="preserve">Ministry of Agriculture &amp; Cooperation </t>
  </si>
  <si>
    <t>Ministry of Science and Technology</t>
  </si>
  <si>
    <t xml:space="preserve">training, study visit, experts, </t>
  </si>
  <si>
    <t>researcher</t>
  </si>
  <si>
    <t>Ministry of Natural Resources &amp; Environment</t>
  </si>
  <si>
    <t>Bank of Thailand</t>
  </si>
  <si>
    <t>- Banking and Financial Services</t>
  </si>
  <si>
    <t xml:space="preserve">training, study visit, experts </t>
  </si>
  <si>
    <t>Ministry of Social Development &amp; Human Security</t>
  </si>
  <si>
    <t>training,fellowship</t>
  </si>
  <si>
    <t>Ministry of Interior</t>
  </si>
  <si>
    <t>Ministry of Commerce</t>
  </si>
  <si>
    <t>- Business and Other Services</t>
  </si>
  <si>
    <t>training, study visit, fellowship</t>
  </si>
  <si>
    <t>Office of the Prime Minister</t>
  </si>
  <si>
    <t>Total</t>
  </si>
  <si>
    <t>Thailand Official Development Assistance in January - December 2009</t>
  </si>
  <si>
    <t>Ministries</t>
  </si>
  <si>
    <t>Grant/Technical Cooperation</t>
  </si>
  <si>
    <t>Contributions to International Org.</t>
  </si>
  <si>
    <t>Loans</t>
  </si>
  <si>
    <t>Total (Thai Baht)</t>
  </si>
  <si>
    <t>-</t>
  </si>
  <si>
    <t xml:space="preserve">NEDA </t>
  </si>
  <si>
    <t>Commission on Higher Education</t>
  </si>
  <si>
    <t>Ministry of Natural Resources and Environment</t>
  </si>
  <si>
    <t>Ministry of Agriculture and Cooperatives</t>
  </si>
  <si>
    <t>Ministry of Tourism and Sports</t>
  </si>
  <si>
    <t>Ministry of Social Development and Human Security</t>
  </si>
  <si>
    <t>Ministry of Foreign Affairs (excl. TICA)</t>
  </si>
  <si>
    <t>TICA</t>
  </si>
  <si>
    <t>Ministry of Public Health</t>
  </si>
  <si>
    <t>Ministry of Culture</t>
  </si>
  <si>
    <t>Exim Bank</t>
  </si>
  <si>
    <t xml:space="preserve">- Multisector/Cross-Cutting </t>
  </si>
  <si>
    <t>- Public Health</t>
  </si>
  <si>
    <t>- Science &amp; Technology</t>
  </si>
  <si>
    <t>- Transport</t>
  </si>
  <si>
    <t xml:space="preserve">Total </t>
  </si>
  <si>
    <t>concessionary loan/Grant</t>
  </si>
  <si>
    <t>Ministry of Finance</t>
  </si>
  <si>
    <t>Thailand Official Development Assistance 2007</t>
  </si>
  <si>
    <t xml:space="preserve"> -  Public Administration and Legislation</t>
  </si>
  <si>
    <t>- Financial Services</t>
  </si>
  <si>
    <t>- Narcotics control</t>
  </si>
  <si>
    <t>study visit, training</t>
  </si>
  <si>
    <t>- Legal &amp; Judicial Development</t>
  </si>
  <si>
    <t>- Social /Welfare Services</t>
  </si>
  <si>
    <t>- Agricultural research</t>
  </si>
  <si>
    <t>- Technological research &amp; development</t>
  </si>
  <si>
    <t>- Information &amp; Communication Technology</t>
  </si>
  <si>
    <t>experts, training, programme under ACMECS</t>
  </si>
  <si>
    <t>- Energy /Environment</t>
  </si>
  <si>
    <t xml:space="preserve"> Ministry of Foreign Affairs (excl. TICA) </t>
  </si>
  <si>
    <t>Department of International Organizations</t>
  </si>
  <si>
    <t>- Multisector</t>
  </si>
  <si>
    <t xml:space="preserve">- Post-conflict peace Keeping </t>
  </si>
  <si>
    <t>Department of International Economic Affairs</t>
  </si>
  <si>
    <t>Thailand International Development Cooperation Agency (TICA)</t>
  </si>
  <si>
    <t>training, study visit, fellowship,project, expert</t>
  </si>
  <si>
    <t>Thailand Official Development Assistance in 2007</t>
  </si>
  <si>
    <t>Thai Baht</t>
  </si>
  <si>
    <t>Total 2007</t>
  </si>
  <si>
    <t>Total (Baht)</t>
  </si>
  <si>
    <t>contribution to Multilateral Organisation</t>
  </si>
  <si>
    <t>meeting</t>
  </si>
  <si>
    <t>study visit, fellowship</t>
  </si>
  <si>
    <t xml:space="preserve">study visit, project, equipment, meeting </t>
  </si>
  <si>
    <r>
      <t>-</t>
    </r>
    <r>
      <rPr>
        <sz val="16"/>
        <rFont val="TH SarabunPSK"/>
        <family val="2"/>
      </rPr>
      <t xml:space="preserve"> Multisector/Cross-Cutting</t>
    </r>
  </si>
  <si>
    <r>
      <t xml:space="preserve">- </t>
    </r>
    <r>
      <rPr>
        <sz val="16"/>
        <rFont val="TH SarabunPSK"/>
        <family val="2"/>
      </rPr>
      <t>Natural Resources &amp; Environment</t>
    </r>
  </si>
  <si>
    <t>Ministry of Foreign Affairs              (excl. TICA)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</si>
</sst>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0_-;\-* #,##0.0000_-;_-* &quot;-&quot;??_-;_-@_-"/>
    <numFmt numFmtId="202" formatCode="[$-409]d\-mmm\-yy;@"/>
    <numFmt numFmtId="203" formatCode="[$-409]dd\-mmm\-yy;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t&quot;£&quot;#,##0_);\(t&quot;£&quot;#,##0\)"/>
    <numFmt numFmtId="211" formatCode="t&quot;£&quot;#,##0_);[Red]\(t&quot;£&quot;#,##0\)"/>
    <numFmt numFmtId="212" formatCode="t&quot;£&quot;#,##0.00_);\(t&quot;£&quot;#,##0.00\)"/>
    <numFmt numFmtId="213" formatCode="t&quot;£&quot;#,##0.00_);[Red]\(t&quot;£&quot;#,##0.00\)"/>
    <numFmt numFmtId="214" formatCode="\t&quot;฿&quot;#,##0_);\(\t&quot;฿&quot;#,##0\)"/>
    <numFmt numFmtId="215" formatCode="\t&quot;฿&quot;#,##0_);[Red]\(\t&quot;฿&quot;#,##0\)"/>
    <numFmt numFmtId="216" formatCode="\t&quot;฿&quot;#,##0.00_);\(\t&quot;฿&quot;#,##0.00\)"/>
    <numFmt numFmtId="217" formatCode="\t&quot;฿&quot;#,##0.00_);[Red]\(\t&quot;฿&quot;#,##0.00\)"/>
    <numFmt numFmtId="218" formatCode="0.0"/>
    <numFmt numFmtId="219" formatCode="0.0000"/>
    <numFmt numFmtId="220" formatCode="0.000"/>
    <numFmt numFmtId="221" formatCode="_-* #,##0.000_-;\-* #,##0.000_-;_-* &quot;-&quot;??_-;_-@_-"/>
    <numFmt numFmtId="222" formatCode="0.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"/>
    <numFmt numFmtId="228" formatCode="[$-409]dddd\,\ mmmm\ dd\,\ yyyy"/>
    <numFmt numFmtId="229" formatCode="[$-409]d\-mmm\-yyyy;@"/>
    <numFmt numFmtId="230" formatCode="mmm\-yyyy"/>
    <numFmt numFmtId="231" formatCode="_(* #,##0.0_);_(* \(#,##0.0\);_(* &quot;-&quot;??_);_(@_)"/>
    <numFmt numFmtId="232" formatCode="_(* #,##0_);_(* \(#,##0\);_(* &quot;-&quot;??_);_(@_)"/>
    <numFmt numFmtId="233" formatCode="_-* #,##0.00000_-;\-* #,##0.00000_-;_-* &quot;-&quot;??_-;_-@_-"/>
    <numFmt numFmtId="234" formatCode="_-* #,##0.000000_-;\-* #,##0.000000_-;_-* &quot;-&quot;??_-;_-@_-"/>
  </numFmts>
  <fonts count="3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sz val="16"/>
      <name val="Cordia New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name val="Cordia New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</cellStyleXfs>
  <cellXfs count="129">
    <xf numFmtId="0" fontId="0" fillId="0" borderId="0" xfId="0" applyAlignment="1">
      <alignment/>
    </xf>
    <xf numFmtId="194" fontId="6" fillId="0" borderId="0" xfId="45" applyAlignment="1">
      <alignment/>
    </xf>
    <xf numFmtId="0" fontId="6" fillId="0" borderId="0" xfId="60">
      <alignment/>
      <protection/>
    </xf>
    <xf numFmtId="0" fontId="22" fillId="0" borderId="0" xfId="60" applyFont="1">
      <alignment/>
      <protection/>
    </xf>
    <xf numFmtId="194" fontId="6" fillId="0" borderId="10" xfId="45" applyBorder="1" applyAlignment="1">
      <alignment/>
    </xf>
    <xf numFmtId="0" fontId="6" fillId="0" borderId="10" xfId="60" applyBorder="1">
      <alignment/>
      <protection/>
    </xf>
    <xf numFmtId="194" fontId="6" fillId="0" borderId="0" xfId="44" applyFont="1" applyAlignment="1">
      <alignment vertical="center" wrapText="1"/>
    </xf>
    <xf numFmtId="194" fontId="23" fillId="0" borderId="0" xfId="44" applyFont="1" applyAlignment="1">
      <alignment horizontal="center" vertical="center" wrapText="1"/>
    </xf>
    <xf numFmtId="194" fontId="23" fillId="0" borderId="0" xfId="44" applyFont="1" applyAlignment="1">
      <alignment horizontal="right" vertical="center" wrapText="1"/>
    </xf>
    <xf numFmtId="194" fontId="23" fillId="0" borderId="11" xfId="44" applyFont="1" applyBorder="1" applyAlignment="1">
      <alignment horizontal="center" vertical="center" wrapText="1"/>
    </xf>
    <xf numFmtId="194" fontId="23" fillId="0" borderId="12" xfId="44" applyFont="1" applyBorder="1" applyAlignment="1">
      <alignment horizontal="center" vertical="center" wrapText="1"/>
    </xf>
    <xf numFmtId="0" fontId="6" fillId="0" borderId="0" xfId="59">
      <alignment/>
      <protection/>
    </xf>
    <xf numFmtId="194" fontId="25" fillId="0" borderId="13" xfId="44" applyFont="1" applyFill="1" applyBorder="1" applyAlignment="1">
      <alignment horizontal="center" vertical="center" wrapText="1"/>
    </xf>
    <xf numFmtId="194" fontId="25" fillId="0" borderId="14" xfId="44" applyFont="1" applyBorder="1" applyAlignment="1">
      <alignment vertical="center" wrapText="1"/>
    </xf>
    <xf numFmtId="194" fontId="25" fillId="0" borderId="15" xfId="44" applyFont="1" applyBorder="1" applyAlignment="1">
      <alignment vertical="center" wrapText="1"/>
    </xf>
    <xf numFmtId="194" fontId="25" fillId="0" borderId="13" xfId="44" applyFont="1" applyBorder="1" applyAlignment="1">
      <alignment vertical="center" wrapText="1"/>
    </xf>
    <xf numFmtId="194" fontId="25" fillId="0" borderId="15" xfId="44" applyFont="1" applyFill="1" applyBorder="1" applyAlignment="1">
      <alignment vertical="center" wrapText="1"/>
    </xf>
    <xf numFmtId="0" fontId="6" fillId="0" borderId="0" xfId="59" applyFont="1">
      <alignment/>
      <protection/>
    </xf>
    <xf numFmtId="194" fontId="25" fillId="0" borderId="15" xfId="44" applyFont="1" applyBorder="1" applyAlignment="1">
      <alignment/>
    </xf>
    <xf numFmtId="43" fontId="25" fillId="0" borderId="15" xfId="59" applyNumberFormat="1" applyFont="1" applyBorder="1">
      <alignment/>
      <protection/>
    </xf>
    <xf numFmtId="194" fontId="25" fillId="0" borderId="16" xfId="44" applyFont="1" applyFill="1" applyBorder="1" applyAlignment="1">
      <alignment vertical="center" wrapText="1"/>
    </xf>
    <xf numFmtId="194" fontId="6" fillId="0" borderId="0" xfId="44" applyAlignment="1">
      <alignment/>
    </xf>
    <xf numFmtId="194" fontId="25" fillId="0" borderId="13" xfId="44" applyFont="1" applyBorder="1" applyAlignment="1">
      <alignment horizontal="left" vertical="center" wrapText="1"/>
    </xf>
    <xf numFmtId="194" fontId="25" fillId="0" borderId="16" xfId="44" applyFont="1" applyBorder="1" applyAlignment="1">
      <alignment vertical="center" wrapText="1"/>
    </xf>
    <xf numFmtId="194" fontId="26" fillId="0" borderId="13" xfId="44" applyFont="1" applyFill="1" applyBorder="1" applyAlignment="1">
      <alignment horizontal="center" vertical="center" wrapText="1"/>
    </xf>
    <xf numFmtId="194" fontId="25" fillId="0" borderId="15" xfId="44" applyFont="1" applyBorder="1" applyAlignment="1">
      <alignment horizontal="left" vertical="center" wrapText="1"/>
    </xf>
    <xf numFmtId="43" fontId="25" fillId="0" borderId="17" xfId="59" applyNumberFormat="1" applyFont="1" applyBorder="1" applyAlignment="1">
      <alignment wrapText="1"/>
      <protection/>
    </xf>
    <xf numFmtId="194" fontId="25" fillId="0" borderId="17" xfId="44" applyFont="1" applyFill="1" applyBorder="1" applyAlignment="1">
      <alignment vertical="center" wrapText="1"/>
    </xf>
    <xf numFmtId="194" fontId="23" fillId="0" borderId="14" xfId="44" applyFont="1" applyBorder="1" applyAlignment="1">
      <alignment vertical="center" wrapText="1"/>
    </xf>
    <xf numFmtId="194" fontId="23" fillId="0" borderId="15" xfId="44" applyFont="1" applyBorder="1" applyAlignment="1">
      <alignment horizontal="left" vertical="center" wrapText="1"/>
    </xf>
    <xf numFmtId="194" fontId="23" fillId="0" borderId="0" xfId="44" applyFont="1" applyBorder="1" applyAlignment="1">
      <alignment vertical="center" wrapText="1"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194" fontId="6" fillId="0" borderId="0" xfId="59" applyNumberFormat="1">
      <alignment/>
      <protection/>
    </xf>
    <xf numFmtId="194" fontId="25" fillId="0" borderId="18" xfId="44" applyFont="1" applyFill="1" applyBorder="1" applyAlignment="1">
      <alignment horizontal="center" vertical="center" wrapText="1"/>
    </xf>
    <xf numFmtId="194" fontId="25" fillId="0" borderId="13" xfId="44" applyFont="1" applyFill="1" applyBorder="1" applyAlignment="1">
      <alignment vertical="center" wrapText="1"/>
    </xf>
    <xf numFmtId="194" fontId="25" fillId="0" borderId="19" xfId="44" applyFont="1" applyFill="1" applyBorder="1" applyAlignment="1">
      <alignment horizontal="center" vertical="center" wrapText="1"/>
    </xf>
    <xf numFmtId="43" fontId="25" fillId="0" borderId="20" xfId="44" applyNumberFormat="1" applyFont="1" applyBorder="1" applyAlignment="1">
      <alignment/>
    </xf>
    <xf numFmtId="194" fontId="25" fillId="0" borderId="15" xfId="44" applyFont="1" applyFill="1" applyBorder="1" applyAlignment="1">
      <alignment horizontal="center" vertical="center" wrapText="1"/>
    </xf>
    <xf numFmtId="194" fontId="25" fillId="0" borderId="13" xfId="44" applyFont="1" applyFill="1" applyBorder="1" applyAlignment="1">
      <alignment/>
    </xf>
    <xf numFmtId="194" fontId="23" fillId="0" borderId="15" xfId="44" applyFont="1" applyFill="1" applyBorder="1" applyAlignment="1">
      <alignment vertical="center" wrapText="1"/>
    </xf>
    <xf numFmtId="43" fontId="25" fillId="0" borderId="13" xfId="59" applyNumberFormat="1" applyFont="1" applyBorder="1">
      <alignment/>
      <protection/>
    </xf>
    <xf numFmtId="194" fontId="23" fillId="0" borderId="17" xfId="44" applyFont="1" applyFill="1" applyBorder="1" applyAlignment="1">
      <alignment horizontal="center" vertical="center" wrapText="1"/>
    </xf>
    <xf numFmtId="194" fontId="23" fillId="0" borderId="14" xfId="44" applyFont="1" applyFill="1" applyBorder="1" applyAlignment="1">
      <alignment vertical="center" wrapText="1"/>
    </xf>
    <xf numFmtId="229" fontId="6" fillId="0" borderId="0" xfId="44" applyNumberFormat="1" applyFont="1" applyAlignment="1">
      <alignment horizontal="center" vertical="center" wrapText="1"/>
    </xf>
    <xf numFmtId="194" fontId="23" fillId="0" borderId="13" xfId="44" applyFont="1" applyFill="1" applyBorder="1" applyAlignment="1">
      <alignment horizontal="center" vertical="center" wrapText="1"/>
    </xf>
    <xf numFmtId="194" fontId="23" fillId="0" borderId="12" xfId="44" applyFont="1" applyBorder="1" applyAlignment="1">
      <alignment vertical="center" wrapText="1"/>
    </xf>
    <xf numFmtId="194" fontId="6" fillId="0" borderId="0" xfId="60" applyNumberFormat="1">
      <alignment/>
      <protection/>
    </xf>
    <xf numFmtId="43" fontId="6" fillId="0" borderId="0" xfId="42" applyFont="1" applyAlignment="1">
      <alignment/>
    </xf>
    <xf numFmtId="43" fontId="29" fillId="0" borderId="15" xfId="42" applyFont="1" applyFill="1" applyBorder="1" applyAlignment="1">
      <alignment/>
    </xf>
    <xf numFmtId="14" fontId="28" fillId="0" borderId="0" xfId="60" applyNumberFormat="1" applyFont="1">
      <alignment/>
      <protection/>
    </xf>
    <xf numFmtId="43" fontId="33" fillId="0" borderId="0" xfId="42" applyFont="1" applyAlignment="1">
      <alignment horizontal="center" vertical="center" wrapText="1"/>
    </xf>
    <xf numFmtId="43" fontId="33" fillId="0" borderId="12" xfId="42" applyFont="1" applyBorder="1" applyAlignment="1">
      <alignment horizontal="center" vertical="center" wrapText="1"/>
    </xf>
    <xf numFmtId="43" fontId="33" fillId="0" borderId="11" xfId="42" applyFont="1" applyBorder="1" applyAlignment="1">
      <alignment horizontal="center" vertical="center" wrapText="1"/>
    </xf>
    <xf numFmtId="43" fontId="33" fillId="0" borderId="21" xfId="42" applyFont="1" applyBorder="1" applyAlignment="1">
      <alignment horizontal="left" vertical="center" wrapText="1"/>
    </xf>
    <xf numFmtId="43" fontId="29" fillId="0" borderId="22" xfId="42" applyFont="1" applyFill="1" applyBorder="1" applyAlignment="1">
      <alignment vertical="center" wrapText="1"/>
    </xf>
    <xf numFmtId="43" fontId="29" fillId="0" borderId="21" xfId="42" applyFont="1" applyBorder="1" applyAlignment="1">
      <alignment vertical="center" wrapText="1"/>
    </xf>
    <xf numFmtId="43" fontId="29" fillId="0" borderId="21" xfId="42" applyFont="1" applyBorder="1" applyAlignment="1">
      <alignment horizontal="left" vertical="center" wrapText="1"/>
    </xf>
    <xf numFmtId="43" fontId="33" fillId="0" borderId="14" xfId="42" applyFont="1" applyBorder="1" applyAlignment="1">
      <alignment vertical="center" wrapText="1"/>
    </xf>
    <xf numFmtId="43" fontId="29" fillId="0" borderId="0" xfId="42" applyFont="1" applyFill="1" applyAlignment="1">
      <alignment vertical="center" wrapText="1"/>
    </xf>
    <xf numFmtId="43" fontId="29" fillId="0" borderId="15" xfId="42" applyFont="1" applyBorder="1" applyAlignment="1">
      <alignment vertical="center" wrapText="1"/>
    </xf>
    <xf numFmtId="43" fontId="29" fillId="0" borderId="23" xfId="42" applyFont="1" applyFill="1" applyBorder="1" applyAlignment="1">
      <alignment vertical="center" wrapText="1"/>
    </xf>
    <xf numFmtId="43" fontId="29" fillId="0" borderId="15" xfId="42" applyFont="1" applyBorder="1" applyAlignment="1">
      <alignment horizontal="left" vertical="center" wrapText="1"/>
    </xf>
    <xf numFmtId="43" fontId="33" fillId="0" borderId="15" xfId="42" applyFont="1" applyBorder="1" applyAlignment="1">
      <alignment horizontal="left" vertical="center" wrapText="1"/>
    </xf>
    <xf numFmtId="43" fontId="29" fillId="0" borderId="17" xfId="42" applyFont="1" applyFill="1" applyBorder="1" applyAlignment="1">
      <alignment vertical="center" wrapText="1"/>
    </xf>
    <xf numFmtId="43" fontId="33" fillId="0" borderId="15" xfId="42" applyFont="1" applyBorder="1" applyAlignment="1">
      <alignment vertical="center" wrapText="1"/>
    </xf>
    <xf numFmtId="43" fontId="29" fillId="0" borderId="0" xfId="42" applyFont="1" applyAlignment="1">
      <alignment vertical="center" wrapText="1"/>
    </xf>
    <xf numFmtId="43" fontId="33" fillId="0" borderId="13" xfId="42" applyFont="1" applyBorder="1" applyAlignment="1">
      <alignment vertical="center" wrapText="1"/>
    </xf>
    <xf numFmtId="43" fontId="34" fillId="0" borderId="17" xfId="42" applyFont="1" applyBorder="1" applyAlignment="1">
      <alignment vertical="center" wrapText="1"/>
    </xf>
    <xf numFmtId="43" fontId="29" fillId="0" borderId="17" xfId="42" applyFont="1" applyBorder="1" applyAlignment="1">
      <alignment horizontal="left" vertical="center" wrapText="1"/>
    </xf>
    <xf numFmtId="43" fontId="29" fillId="0" borderId="16" xfId="42" applyFont="1" applyBorder="1" applyAlignment="1">
      <alignment vertical="center" wrapText="1"/>
    </xf>
    <xf numFmtId="43" fontId="29" fillId="0" borderId="17" xfId="42" applyFont="1" applyBorder="1" applyAlignment="1">
      <alignment horizontal="center" vertical="center" wrapText="1"/>
    </xf>
    <xf numFmtId="43" fontId="29" fillId="0" borderId="15" xfId="42" applyFont="1" applyBorder="1" applyAlignment="1">
      <alignment horizontal="center" vertical="center" wrapText="1"/>
    </xf>
    <xf numFmtId="43" fontId="29" fillId="0" borderId="15" xfId="42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14" fontId="29" fillId="0" borderId="0" xfId="60" applyNumberFormat="1" applyFont="1">
      <alignment/>
      <protection/>
    </xf>
    <xf numFmtId="0" fontId="29" fillId="0" borderId="0" xfId="60" applyFont="1">
      <alignment/>
      <protection/>
    </xf>
    <xf numFmtId="0" fontId="31" fillId="0" borderId="0" xfId="60" applyFont="1">
      <alignment/>
      <protection/>
    </xf>
    <xf numFmtId="0" fontId="33" fillId="0" borderId="24" xfId="60" applyFont="1" applyBorder="1" applyAlignment="1">
      <alignment horizontal="center"/>
      <protection/>
    </xf>
    <xf numFmtId="0" fontId="33" fillId="0" borderId="12" xfId="60" applyFont="1" applyBorder="1" applyAlignment="1">
      <alignment horizontal="center"/>
      <protection/>
    </xf>
    <xf numFmtId="0" fontId="33" fillId="0" borderId="15" xfId="0" applyFont="1" applyBorder="1" applyAlignment="1">
      <alignment vertical="top" wrapText="1"/>
    </xf>
    <xf numFmtId="43" fontId="29" fillId="0" borderId="15" xfId="42" applyFont="1" applyBorder="1" applyAlignment="1">
      <alignment/>
    </xf>
    <xf numFmtId="0" fontId="29" fillId="0" borderId="15" xfId="60" applyFont="1" applyBorder="1">
      <alignment/>
      <protection/>
    </xf>
    <xf numFmtId="194" fontId="29" fillId="0" borderId="15" xfId="45" applyFont="1" applyFill="1" applyBorder="1" applyAlignment="1">
      <alignment/>
    </xf>
    <xf numFmtId="0" fontId="29" fillId="0" borderId="15" xfId="60" applyFont="1" applyBorder="1" quotePrefix="1">
      <alignment/>
      <protection/>
    </xf>
    <xf numFmtId="0" fontId="33" fillId="0" borderId="15" xfId="0" applyFont="1" applyFill="1" applyBorder="1" applyAlignment="1">
      <alignment/>
    </xf>
    <xf numFmtId="0" fontId="29" fillId="0" borderId="15" xfId="0" applyFont="1" applyFill="1" applyBorder="1" applyAlignment="1" quotePrefix="1">
      <alignment/>
    </xf>
    <xf numFmtId="0" fontId="33" fillId="0" borderId="15" xfId="60" applyFont="1" applyFill="1" applyBorder="1" quotePrefix="1">
      <alignment/>
      <protection/>
    </xf>
    <xf numFmtId="0" fontId="29" fillId="0" borderId="15" xfId="0" applyFont="1" applyFill="1" applyBorder="1" applyAlignment="1" quotePrefix="1">
      <alignment vertical="center" wrapText="1"/>
    </xf>
    <xf numFmtId="0" fontId="29" fillId="0" borderId="15" xfId="60" applyFont="1" applyFill="1" applyBorder="1" quotePrefix="1">
      <alignment/>
      <protection/>
    </xf>
    <xf numFmtId="0" fontId="33" fillId="0" borderId="15" xfId="0" applyFont="1" applyFill="1" applyBorder="1" applyAlignment="1">
      <alignment vertical="center" wrapText="1"/>
    </xf>
    <xf numFmtId="0" fontId="33" fillId="0" borderId="15" xfId="60" applyFont="1" applyBorder="1">
      <alignment/>
      <protection/>
    </xf>
    <xf numFmtId="43" fontId="35" fillId="0" borderId="15" xfId="42" applyFont="1" applyBorder="1" applyAlignment="1">
      <alignment/>
    </xf>
    <xf numFmtId="194" fontId="29" fillId="0" borderId="15" xfId="60" applyNumberFormat="1" applyFont="1" applyBorder="1">
      <alignment/>
      <protection/>
    </xf>
    <xf numFmtId="43" fontId="29" fillId="0" borderId="0" xfId="42" applyFont="1" applyAlignment="1">
      <alignment/>
    </xf>
    <xf numFmtId="0" fontId="33" fillId="0" borderId="15" xfId="60" applyFont="1" applyBorder="1" quotePrefix="1">
      <alignment/>
      <protection/>
    </xf>
    <xf numFmtId="0" fontId="29" fillId="0" borderId="15" xfId="60" applyFont="1" applyBorder="1" applyAlignment="1">
      <alignment vertical="top" wrapText="1"/>
      <protection/>
    </xf>
    <xf numFmtId="0" fontId="29" fillId="0" borderId="15" xfId="60" applyFont="1" applyBorder="1" applyAlignment="1">
      <alignment horizontal="left" vertical="center" wrapText="1"/>
      <protection/>
    </xf>
    <xf numFmtId="43" fontId="29" fillId="0" borderId="15" xfId="42" applyFont="1" applyBorder="1" applyAlignment="1">
      <alignment/>
    </xf>
    <xf numFmtId="0" fontId="30" fillId="0" borderId="1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60" applyFont="1" applyBorder="1" applyAlignment="1" quotePrefix="1">
      <alignment horizontal="left" vertical="center"/>
      <protection/>
    </xf>
    <xf numFmtId="43" fontId="29" fillId="0" borderId="0" xfId="42" applyFont="1" applyBorder="1" applyAlignment="1">
      <alignment/>
    </xf>
    <xf numFmtId="0" fontId="29" fillId="0" borderId="13" xfId="60" applyFont="1" applyBorder="1" applyAlignment="1">
      <alignment wrapText="1"/>
      <protection/>
    </xf>
    <xf numFmtId="0" fontId="29" fillId="0" borderId="13" xfId="60" applyFont="1" applyBorder="1" applyAlignment="1">
      <alignment vertical="center" wrapText="1"/>
      <protection/>
    </xf>
    <xf numFmtId="0" fontId="33" fillId="0" borderId="14" xfId="0" applyFont="1" applyBorder="1" applyAlignment="1">
      <alignment wrapText="1"/>
    </xf>
    <xf numFmtId="43" fontId="33" fillId="0" borderId="15" xfId="42" applyFont="1" applyBorder="1" applyAlignment="1">
      <alignment/>
    </xf>
    <xf numFmtId="0" fontId="33" fillId="0" borderId="16" xfId="60" applyFont="1" applyBorder="1" applyAlignment="1">
      <alignment wrapText="1"/>
      <protection/>
    </xf>
    <xf numFmtId="43" fontId="29" fillId="0" borderId="13" xfId="42" applyFont="1" applyBorder="1" applyAlignment="1">
      <alignment/>
    </xf>
    <xf numFmtId="0" fontId="30" fillId="0" borderId="14" xfId="0" applyFont="1" applyBorder="1" applyAlignment="1">
      <alignment horizontal="left"/>
    </xf>
    <xf numFmtId="0" fontId="29" fillId="0" borderId="15" xfId="60" applyFont="1" applyBorder="1" applyAlignment="1">
      <alignment horizontal="left" wrapText="1"/>
      <protection/>
    </xf>
    <xf numFmtId="43" fontId="33" fillId="0" borderId="25" xfId="42" applyFont="1" applyBorder="1" applyAlignment="1">
      <alignment/>
    </xf>
    <xf numFmtId="0" fontId="33" fillId="0" borderId="26" xfId="60" applyFont="1" applyBorder="1" applyAlignment="1">
      <alignment horizontal="center"/>
      <protection/>
    </xf>
    <xf numFmtId="43" fontId="33" fillId="0" borderId="27" xfId="60" applyNumberFormat="1" applyFont="1" applyBorder="1" applyAlignment="1">
      <alignment horizontal="center"/>
      <protection/>
    </xf>
    <xf numFmtId="0" fontId="33" fillId="0" borderId="26" xfId="60" applyFont="1" applyBorder="1">
      <alignment/>
      <protection/>
    </xf>
    <xf numFmtId="0" fontId="28" fillId="0" borderId="0" xfId="60" applyFont="1">
      <alignment/>
      <protection/>
    </xf>
    <xf numFmtId="194" fontId="28" fillId="0" borderId="0" xfId="60" applyNumberFormat="1" applyFont="1">
      <alignment/>
      <protection/>
    </xf>
    <xf numFmtId="0" fontId="33" fillId="0" borderId="12" xfId="0" applyFont="1" applyBorder="1" applyAlignment="1">
      <alignment horizontal="center" vertical="center" wrapText="1"/>
    </xf>
    <xf numFmtId="194" fontId="24" fillId="0" borderId="0" xfId="44" applyFont="1" applyAlignment="1">
      <alignment horizontal="center" vertical="center" wrapText="1"/>
    </xf>
    <xf numFmtId="43" fontId="32" fillId="0" borderId="0" xfId="42" applyFont="1" applyAlignment="1">
      <alignment horizontal="center" vertical="center" wrapText="1"/>
    </xf>
    <xf numFmtId="0" fontId="33" fillId="0" borderId="13" xfId="60" applyFont="1" applyBorder="1" applyAlignment="1" quotePrefix="1">
      <alignment horizontal="left" vertical="center"/>
      <protection/>
    </xf>
    <xf numFmtId="0" fontId="33" fillId="0" borderId="28" xfId="60" applyFont="1" applyBorder="1" applyAlignment="1" quotePrefix="1">
      <alignment horizontal="left" vertical="center"/>
      <protection/>
    </xf>
    <xf numFmtId="0" fontId="33" fillId="0" borderId="0" xfId="60" applyFont="1" applyAlignment="1">
      <alignment horizontal="center"/>
      <protection/>
    </xf>
    <xf numFmtId="0" fontId="33" fillId="0" borderId="29" xfId="60" applyFont="1" applyBorder="1" applyAlignment="1">
      <alignment horizontal="center"/>
      <protection/>
    </xf>
    <xf numFmtId="0" fontId="30" fillId="0" borderId="28" xfId="0" applyFont="1" applyBorder="1" applyAlignment="1">
      <alignment horizontal="center"/>
    </xf>
    <xf numFmtId="0" fontId="33" fillId="0" borderId="11" xfId="60" applyFont="1" applyBorder="1" applyAlignment="1">
      <alignment horizontal="center"/>
      <protection/>
    </xf>
    <xf numFmtId="0" fontId="33" fillId="0" borderId="30" xfId="60" applyFont="1" applyBorder="1" applyAlignment="1">
      <alignment horizontal="center"/>
      <protection/>
    </xf>
    <xf numFmtId="0" fontId="33" fillId="0" borderId="24" xfId="60" applyFont="1" applyBorder="1" applyAlignment="1">
      <alignment horizontal="center"/>
      <protection/>
    </xf>
    <xf numFmtId="194" fontId="33" fillId="0" borderId="29" xfId="45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nt-contributions09" xfId="44"/>
    <cellStyle name="Comma_sector-valluelao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grant-contributions09" xfId="59"/>
    <cellStyle name="Normal_sector-valluelao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nnual Report 2003 27Ju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1" sqref="A51"/>
    </sheetView>
  </sheetViews>
  <sheetFormatPr defaultColWidth="9.140625" defaultRowHeight="20.25" customHeight="1"/>
  <cols>
    <col min="1" max="1" width="56.140625" style="6" customWidth="1"/>
    <col min="2" max="2" width="16.7109375" style="6" customWidth="1"/>
    <col min="3" max="3" width="17.421875" style="6" customWidth="1"/>
    <col min="4" max="4" width="16.8515625" style="6" customWidth="1"/>
    <col min="5" max="5" width="19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5" ht="20.25" customHeight="1">
      <c r="A1" s="118" t="s">
        <v>47</v>
      </c>
      <c r="B1" s="118"/>
      <c r="C1" s="118"/>
      <c r="D1" s="118"/>
      <c r="E1" s="118"/>
    </row>
    <row r="2" spans="1:5" ht="20.25" customHeight="1">
      <c r="A2" s="7"/>
      <c r="B2" s="7"/>
      <c r="C2" s="7"/>
      <c r="D2" s="7"/>
      <c r="E2" s="8"/>
    </row>
    <row r="3" spans="1:31" ht="41.25" customHeight="1">
      <c r="A3" s="46" t="s">
        <v>48</v>
      </c>
      <c r="B3" s="9" t="s">
        <v>49</v>
      </c>
      <c r="C3" s="9" t="s">
        <v>50</v>
      </c>
      <c r="D3" s="9" t="s">
        <v>51</v>
      </c>
      <c r="E3" s="10" t="s">
        <v>52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2.5" customHeight="1">
      <c r="A4" s="23" t="s">
        <v>54</v>
      </c>
      <c r="B4" s="23">
        <v>5691113.08</v>
      </c>
      <c r="C4" s="23"/>
      <c r="D4" s="35">
        <v>359066701.94</v>
      </c>
      <c r="E4" s="13">
        <f aca="true" t="shared" si="0" ref="E4:E28">SUM(B4:D4)</f>
        <v>364757815.02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2.5" customHeight="1">
      <c r="A5" s="25" t="s">
        <v>24</v>
      </c>
      <c r="B5" s="19">
        <v>259861712.32</v>
      </c>
      <c r="C5" s="39">
        <v>13736869.64</v>
      </c>
      <c r="D5" s="38" t="s">
        <v>53</v>
      </c>
      <c r="E5" s="13">
        <f t="shared" si="0"/>
        <v>273598581.96</v>
      </c>
      <c r="F5" s="11"/>
      <c r="G5" s="1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2.5" customHeight="1">
      <c r="A6" s="18" t="s">
        <v>12</v>
      </c>
      <c r="B6" s="18">
        <v>7300000</v>
      </c>
      <c r="C6" s="19">
        <v>56812343.910000004</v>
      </c>
      <c r="D6" s="12" t="s">
        <v>53</v>
      </c>
      <c r="E6" s="13">
        <f t="shared" si="0"/>
        <v>64112343.910000004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2.5" customHeight="1">
      <c r="A7" s="14" t="s">
        <v>55</v>
      </c>
      <c r="B7" s="20">
        <v>36239552.66</v>
      </c>
      <c r="C7" s="13">
        <v>12802000</v>
      </c>
      <c r="D7" s="12" t="s">
        <v>53</v>
      </c>
      <c r="E7" s="13">
        <f t="shared" si="0"/>
        <v>49041552.66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2.5" customHeight="1">
      <c r="A8" s="15" t="s">
        <v>32</v>
      </c>
      <c r="B8" s="16">
        <v>2791774.35</v>
      </c>
      <c r="C8" s="16">
        <v>31339194.67</v>
      </c>
      <c r="D8" s="12" t="s">
        <v>53</v>
      </c>
      <c r="E8" s="13">
        <f t="shared" si="0"/>
        <v>34130969.02</v>
      </c>
      <c r="F8" s="11"/>
      <c r="G8" s="2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22.5" customHeight="1">
      <c r="A9" s="22" t="s">
        <v>27</v>
      </c>
      <c r="B9" s="12" t="s">
        <v>53</v>
      </c>
      <c r="C9" s="15">
        <v>27066002.12</v>
      </c>
      <c r="D9" s="12" t="s">
        <v>53</v>
      </c>
      <c r="E9" s="23">
        <f t="shared" si="0"/>
        <v>27066002.12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2.5" customHeight="1">
      <c r="A10" s="25" t="s">
        <v>25</v>
      </c>
      <c r="B10" s="36" t="s">
        <v>53</v>
      </c>
      <c r="C10" s="15">
        <v>24869709.87</v>
      </c>
      <c r="D10" s="24" t="s">
        <v>53</v>
      </c>
      <c r="E10" s="14">
        <f t="shared" si="0"/>
        <v>24869709.87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30.75" customHeight="1">
      <c r="A11" s="25" t="s">
        <v>28</v>
      </c>
      <c r="B11" s="12" t="s">
        <v>53</v>
      </c>
      <c r="C11" s="14">
        <v>24049373.42</v>
      </c>
      <c r="D11" s="12" t="s">
        <v>53</v>
      </c>
      <c r="E11" s="13">
        <f t="shared" si="0"/>
        <v>24049373.42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5.5" customHeight="1">
      <c r="A12" s="14" t="s">
        <v>22</v>
      </c>
      <c r="B12" s="41">
        <v>11258360</v>
      </c>
      <c r="C12" s="38" t="s">
        <v>53</v>
      </c>
      <c r="D12" s="12" t="s">
        <v>53</v>
      </c>
      <c r="E12" s="13">
        <f t="shared" si="0"/>
        <v>11258360</v>
      </c>
      <c r="F12" s="11"/>
      <c r="G12" s="1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2.5" customHeight="1">
      <c r="A13" s="14" t="s">
        <v>56</v>
      </c>
      <c r="B13" s="12">
        <f>674656</f>
        <v>674656</v>
      </c>
      <c r="C13" s="37">
        <v>3158586.54</v>
      </c>
      <c r="D13" s="12" t="s">
        <v>53</v>
      </c>
      <c r="E13" s="13">
        <f t="shared" si="0"/>
        <v>3833242.54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2.5" customHeight="1">
      <c r="A14" s="25" t="s">
        <v>57</v>
      </c>
      <c r="B14" s="26">
        <v>3291430</v>
      </c>
      <c r="C14" s="12" t="s">
        <v>53</v>
      </c>
      <c r="D14" s="12" t="s">
        <v>53</v>
      </c>
      <c r="E14" s="13">
        <f t="shared" si="0"/>
        <v>3291430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2.5" customHeight="1">
      <c r="A15" s="25" t="s">
        <v>30</v>
      </c>
      <c r="B15" s="34">
        <f>413934.88</f>
        <v>413934.88</v>
      </c>
      <c r="C15" s="15">
        <v>2310000</v>
      </c>
      <c r="D15" s="12" t="s">
        <v>53</v>
      </c>
      <c r="E15" s="13">
        <f t="shared" si="0"/>
        <v>2723934.88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22.5" customHeight="1">
      <c r="A16" s="25" t="s">
        <v>29</v>
      </c>
      <c r="B16" s="16">
        <v>1856569</v>
      </c>
      <c r="C16" s="12" t="s">
        <v>53</v>
      </c>
      <c r="D16" s="12" t="s">
        <v>53</v>
      </c>
      <c r="E16" s="13">
        <f t="shared" si="0"/>
        <v>1856569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2.5" customHeight="1">
      <c r="A17" s="25" t="s">
        <v>42</v>
      </c>
      <c r="B17" s="19">
        <v>1614970.17</v>
      </c>
      <c r="C17" s="12" t="s">
        <v>53</v>
      </c>
      <c r="D17" s="12" t="s">
        <v>53</v>
      </c>
      <c r="E17" s="13">
        <f t="shared" si="0"/>
        <v>1614970.17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32.25" customHeight="1">
      <c r="A18" s="25" t="s">
        <v>58</v>
      </c>
      <c r="B18" s="16">
        <v>1418000</v>
      </c>
      <c r="C18" s="38" t="s">
        <v>53</v>
      </c>
      <c r="D18" s="12" t="s">
        <v>53</v>
      </c>
      <c r="E18" s="13">
        <f t="shared" si="0"/>
        <v>1418000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2.5" customHeight="1">
      <c r="A19" s="25" t="s">
        <v>36</v>
      </c>
      <c r="B19" s="16">
        <v>1287287</v>
      </c>
      <c r="C19" s="12" t="s">
        <v>53</v>
      </c>
      <c r="D19" s="12" t="s">
        <v>53</v>
      </c>
      <c r="E19" s="13">
        <f t="shared" si="0"/>
        <v>1287287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22.5" customHeight="1">
      <c r="A20" s="14" t="s">
        <v>59</v>
      </c>
      <c r="B20" s="27">
        <v>822841.1</v>
      </c>
      <c r="C20" s="14">
        <v>448016.1</v>
      </c>
      <c r="D20" s="12" t="s">
        <v>53</v>
      </c>
      <c r="E20" s="13">
        <f t="shared" si="0"/>
        <v>1270857.2</v>
      </c>
      <c r="F20" s="11"/>
      <c r="G20" s="1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22.5" customHeight="1">
      <c r="A21" s="25" t="s">
        <v>45</v>
      </c>
      <c r="B21" s="35"/>
      <c r="C21" s="14">
        <v>35560</v>
      </c>
      <c r="D21" s="12" t="s">
        <v>53</v>
      </c>
      <c r="E21" s="13">
        <f t="shared" si="0"/>
        <v>35560</v>
      </c>
      <c r="F21" s="11"/>
      <c r="G21" s="3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22.5" customHeight="1">
      <c r="A22" s="40" t="s">
        <v>60</v>
      </c>
      <c r="B22" s="42">
        <v>750000</v>
      </c>
      <c r="C22" s="40">
        <v>10296478.7</v>
      </c>
      <c r="D22" s="24" t="s">
        <v>53</v>
      </c>
      <c r="E22" s="43">
        <f t="shared" si="0"/>
        <v>11046478.7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22.5" customHeight="1">
      <c r="A23" s="40" t="s">
        <v>61</v>
      </c>
      <c r="B23" s="45">
        <v>468624000</v>
      </c>
      <c r="C23" s="40">
        <v>34291015.86</v>
      </c>
      <c r="D23" s="45" t="s">
        <v>53</v>
      </c>
      <c r="E23" s="43">
        <f t="shared" si="0"/>
        <v>502915015.86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22.5" customHeight="1">
      <c r="A24" s="28" t="s">
        <v>62</v>
      </c>
      <c r="B24" s="24" t="s">
        <v>53</v>
      </c>
      <c r="C24" s="24" t="s">
        <v>53</v>
      </c>
      <c r="D24" s="24" t="s">
        <v>53</v>
      </c>
      <c r="E24" s="28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22.5" customHeight="1">
      <c r="A25" s="29" t="s">
        <v>41</v>
      </c>
      <c r="B25" s="24" t="s">
        <v>53</v>
      </c>
      <c r="C25" s="24" t="s">
        <v>53</v>
      </c>
      <c r="D25" s="24" t="s">
        <v>53</v>
      </c>
      <c r="E25" s="28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2.5" customHeight="1">
      <c r="A26" s="29" t="s">
        <v>63</v>
      </c>
      <c r="B26" s="24" t="s">
        <v>53</v>
      </c>
      <c r="C26" s="24" t="s">
        <v>53</v>
      </c>
      <c r="D26" s="24" t="s">
        <v>53</v>
      </c>
      <c r="E26" s="28">
        <f t="shared" si="0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22.5" customHeight="1">
      <c r="A27" s="29" t="s">
        <v>71</v>
      </c>
      <c r="B27" s="24"/>
      <c r="C27" s="24"/>
      <c r="D27" s="24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22.5" customHeight="1">
      <c r="A28" s="29" t="s">
        <v>64</v>
      </c>
      <c r="B28" s="24" t="s">
        <v>53</v>
      </c>
      <c r="C28" s="24" t="s">
        <v>53</v>
      </c>
      <c r="D28" s="24" t="s">
        <v>53</v>
      </c>
      <c r="E28" s="28">
        <f t="shared" si="0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22.5" customHeight="1">
      <c r="A29" s="10" t="s">
        <v>69</v>
      </c>
      <c r="B29" s="10">
        <f>SUM(B4:B28)</f>
        <v>803896200.56</v>
      </c>
      <c r="C29" s="10">
        <f>SUM(C4:C28)</f>
        <v>241215150.82999998</v>
      </c>
      <c r="D29" s="10">
        <f>SUM(D4:D28)</f>
        <v>359066701.94</v>
      </c>
      <c r="E29" s="10">
        <f>SUM(E4:E28)</f>
        <v>1404178053.33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20.25" customHeight="1">
      <c r="A30" s="30"/>
      <c r="E30" s="44">
        <v>40407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20.25" customHeight="1">
      <c r="A31" s="3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20.25" customHeight="1">
      <c r="A32" s="3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20.25" customHeight="1">
      <c r="A33" s="3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6:31" ht="20.25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6:31" ht="20.25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6:31" ht="20.25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6:31" ht="20.25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6:31" ht="20.25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6:31" ht="20.25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6:31" ht="20.25" customHeight="1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6:31" ht="20.25" customHeight="1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6:31" ht="20.25" customHeigh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6:31" ht="20.25" customHeight="1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6:31" ht="20.25" customHeight="1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6:31" ht="20.25" customHeight="1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6:31" ht="20.25" customHeight="1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6:31" ht="20.25" customHeight="1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6:31" ht="20.25" customHeight="1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6:31" ht="20.25" customHeight="1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6:31" ht="20.2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6:31" ht="20.25" customHeight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6:31" ht="20.25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6:31" ht="20.25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6:31" ht="20.25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6:31" ht="20.25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</sheetData>
  <sheetProtection/>
  <mergeCells count="1">
    <mergeCell ref="A1:E1"/>
  </mergeCells>
  <printOptions horizontalCentered="1" verticalCentered="1"/>
  <pageMargins left="0.433070866141732" right="0.236220472440945" top="0" bottom="1.643700787" header="0.511811023622047" footer="0.51181102362204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3" sqref="B3"/>
    </sheetView>
  </sheetViews>
  <sheetFormatPr defaultColWidth="9.140625" defaultRowHeight="21.75"/>
  <cols>
    <col min="1" max="1" width="38.28125" style="0" customWidth="1"/>
    <col min="2" max="2" width="21.140625" style="0" customWidth="1"/>
    <col min="3" max="3" width="21.00390625" style="0" customWidth="1"/>
    <col min="4" max="4" width="20.421875" style="0" customWidth="1"/>
    <col min="5" max="5" width="21.421875" style="0" customWidth="1"/>
  </cols>
  <sheetData>
    <row r="1" spans="1:5" ht="21" customHeight="1">
      <c r="A1" s="119" t="s">
        <v>91</v>
      </c>
      <c r="B1" s="119"/>
      <c r="C1" s="119"/>
      <c r="D1" s="119"/>
      <c r="E1" s="119"/>
    </row>
    <row r="2" spans="1:5" ht="24">
      <c r="A2" s="51"/>
      <c r="B2" s="51"/>
      <c r="C2" s="51"/>
      <c r="D2" s="51"/>
      <c r="E2" s="51" t="s">
        <v>92</v>
      </c>
    </row>
    <row r="3" spans="1:5" ht="60.75" customHeight="1">
      <c r="A3" s="52" t="s">
        <v>48</v>
      </c>
      <c r="B3" s="53" t="s">
        <v>49</v>
      </c>
      <c r="C3" s="52" t="s">
        <v>50</v>
      </c>
      <c r="D3" s="52" t="s">
        <v>51</v>
      </c>
      <c r="E3" s="52" t="s">
        <v>93</v>
      </c>
    </row>
    <row r="4" spans="1:5" ht="24">
      <c r="A4" s="54" t="s">
        <v>36</v>
      </c>
      <c r="B4" s="55">
        <v>1007520.5</v>
      </c>
      <c r="C4" s="56">
        <v>0</v>
      </c>
      <c r="D4" s="55"/>
      <c r="E4" s="57">
        <f aca="true" t="shared" si="0" ref="E4:E23">SUM(B4:D4)</f>
        <v>1007520.5</v>
      </c>
    </row>
    <row r="5" spans="1:5" ht="48.75">
      <c r="A5" s="58" t="s">
        <v>55</v>
      </c>
      <c r="B5" s="59">
        <v>7557670.65</v>
      </c>
      <c r="C5" s="60">
        <v>0</v>
      </c>
      <c r="D5" s="61"/>
      <c r="E5" s="62">
        <f t="shared" si="0"/>
        <v>7557670.65</v>
      </c>
    </row>
    <row r="6" spans="1:5" ht="24">
      <c r="A6" s="63" t="s">
        <v>45</v>
      </c>
      <c r="B6" s="64">
        <v>942333.33</v>
      </c>
      <c r="C6" s="60">
        <v>0</v>
      </c>
      <c r="D6" s="64"/>
      <c r="E6" s="62">
        <f t="shared" si="0"/>
        <v>942333.33</v>
      </c>
    </row>
    <row r="7" spans="1:5" ht="30" customHeight="1">
      <c r="A7" s="65" t="s">
        <v>54</v>
      </c>
      <c r="B7" s="66">
        <v>350460834.78</v>
      </c>
      <c r="C7" s="60">
        <v>0</v>
      </c>
      <c r="D7" s="64">
        <v>1006300249.3</v>
      </c>
      <c r="E7" s="60">
        <f t="shared" si="0"/>
        <v>1356761084.08</v>
      </c>
    </row>
    <row r="8" spans="1:5" ht="27.75" customHeight="1">
      <c r="A8" s="67" t="s">
        <v>61</v>
      </c>
      <c r="B8" s="68">
        <v>325307000</v>
      </c>
      <c r="C8" s="60">
        <v>28564908.76</v>
      </c>
      <c r="D8" s="68"/>
      <c r="E8" s="60">
        <f t="shared" si="0"/>
        <v>353871908.76</v>
      </c>
    </row>
    <row r="9" spans="1:5" ht="48.75">
      <c r="A9" s="63" t="s">
        <v>57</v>
      </c>
      <c r="B9" s="69">
        <v>20278576.7</v>
      </c>
      <c r="C9" s="60">
        <v>37407000</v>
      </c>
      <c r="D9" s="69"/>
      <c r="E9" s="62">
        <f t="shared" si="0"/>
        <v>57685576.7</v>
      </c>
    </row>
    <row r="10" spans="1:5" ht="24">
      <c r="A10" s="63" t="s">
        <v>42</v>
      </c>
      <c r="B10" s="64">
        <v>1852236.52</v>
      </c>
      <c r="C10" s="70">
        <v>0</v>
      </c>
      <c r="D10" s="61"/>
      <c r="E10" s="62">
        <f t="shared" si="0"/>
        <v>1852236.52</v>
      </c>
    </row>
    <row r="11" spans="1:5" ht="24">
      <c r="A11" s="63" t="s">
        <v>12</v>
      </c>
      <c r="B11" s="49">
        <v>20148976.46000001</v>
      </c>
      <c r="C11" s="60">
        <v>55785936.58</v>
      </c>
      <c r="D11" s="71"/>
      <c r="E11" s="62">
        <f t="shared" si="0"/>
        <v>75934913.04</v>
      </c>
    </row>
    <row r="12" spans="1:5" ht="27" customHeight="1">
      <c r="A12" s="65" t="s">
        <v>22</v>
      </c>
      <c r="B12" s="64">
        <v>110877235</v>
      </c>
      <c r="C12" s="60"/>
      <c r="D12" s="64"/>
      <c r="E12" s="72">
        <f t="shared" si="0"/>
        <v>110877235</v>
      </c>
    </row>
    <row r="13" spans="1:5" ht="24">
      <c r="A13" s="63" t="s">
        <v>71</v>
      </c>
      <c r="B13" s="64">
        <v>1985750</v>
      </c>
      <c r="C13" s="60">
        <v>0</v>
      </c>
      <c r="D13" s="64"/>
      <c r="E13" s="62">
        <f t="shared" si="0"/>
        <v>1985750</v>
      </c>
    </row>
    <row r="14" spans="1:5" ht="48.75">
      <c r="A14" s="65" t="s">
        <v>101</v>
      </c>
      <c r="B14" s="71">
        <v>0</v>
      </c>
      <c r="C14" s="60">
        <v>278344788.41</v>
      </c>
      <c r="D14" s="71"/>
      <c r="E14" s="72">
        <f t="shared" si="0"/>
        <v>278344788.41</v>
      </c>
    </row>
    <row r="15" spans="1:5" ht="24">
      <c r="A15" s="63" t="s">
        <v>41</v>
      </c>
      <c r="B15" s="64">
        <v>5297732</v>
      </c>
      <c r="C15" s="60">
        <v>0</v>
      </c>
      <c r="D15" s="64"/>
      <c r="E15" s="62">
        <f t="shared" si="0"/>
        <v>5297732</v>
      </c>
    </row>
    <row r="16" spans="1:5" ht="24">
      <c r="A16" s="63" t="s">
        <v>30</v>
      </c>
      <c r="B16" s="64">
        <v>2646698.55</v>
      </c>
      <c r="C16" s="60">
        <v>2445000</v>
      </c>
      <c r="D16" s="64"/>
      <c r="E16" s="62">
        <f t="shared" si="0"/>
        <v>5091698.55</v>
      </c>
    </row>
    <row r="17" spans="1:5" ht="24">
      <c r="A17" s="63" t="s">
        <v>25</v>
      </c>
      <c r="B17" s="64">
        <v>698585</v>
      </c>
      <c r="C17" s="60">
        <v>0</v>
      </c>
      <c r="D17" s="64"/>
      <c r="E17" s="62">
        <f t="shared" si="0"/>
        <v>698585</v>
      </c>
    </row>
    <row r="18" spans="1:5" ht="48.75">
      <c r="A18" s="65" t="s">
        <v>56</v>
      </c>
      <c r="B18" s="64">
        <v>10101310</v>
      </c>
      <c r="C18" s="60">
        <v>0</v>
      </c>
      <c r="D18" s="64"/>
      <c r="E18" s="62">
        <f t="shared" si="0"/>
        <v>10101310</v>
      </c>
    </row>
    <row r="19" spans="1:5" ht="24">
      <c r="A19" s="63" t="s">
        <v>62</v>
      </c>
      <c r="B19" s="64">
        <v>23282470.18</v>
      </c>
      <c r="C19" s="62">
        <v>0</v>
      </c>
      <c r="D19" s="64"/>
      <c r="E19" s="62">
        <f t="shared" si="0"/>
        <v>23282470.18</v>
      </c>
    </row>
    <row r="20" spans="1:5" ht="48.75">
      <c r="A20" s="65" t="s">
        <v>32</v>
      </c>
      <c r="B20" s="64">
        <v>4591522.55</v>
      </c>
      <c r="C20" s="60">
        <v>0</v>
      </c>
      <c r="D20" s="64"/>
      <c r="E20" s="73">
        <f t="shared" si="0"/>
        <v>4591522.55</v>
      </c>
    </row>
    <row r="21" spans="1:5" ht="48.75">
      <c r="A21" s="65" t="s">
        <v>59</v>
      </c>
      <c r="B21" s="64">
        <v>4917720.5</v>
      </c>
      <c r="C21" s="60">
        <v>0</v>
      </c>
      <c r="D21" s="64"/>
      <c r="E21" s="62">
        <f t="shared" si="0"/>
        <v>4917720.5</v>
      </c>
    </row>
    <row r="22" spans="1:5" ht="24">
      <c r="A22" s="63" t="s">
        <v>58</v>
      </c>
      <c r="B22" s="64">
        <v>3024824.51</v>
      </c>
      <c r="C22" s="60">
        <v>0</v>
      </c>
      <c r="D22" s="64"/>
      <c r="E22" s="62">
        <f t="shared" si="0"/>
        <v>3024824.51</v>
      </c>
    </row>
    <row r="23" spans="1:5" ht="24">
      <c r="A23" s="63" t="s">
        <v>24</v>
      </c>
      <c r="B23" s="64">
        <v>672200</v>
      </c>
      <c r="C23" s="60">
        <v>0</v>
      </c>
      <c r="D23" s="64"/>
      <c r="E23" s="62">
        <f t="shared" si="0"/>
        <v>672200</v>
      </c>
    </row>
    <row r="24" spans="1:5" ht="24">
      <c r="A24" s="52" t="s">
        <v>94</v>
      </c>
      <c r="B24" s="52">
        <f>SUM(B4:B23)</f>
        <v>895651197.2299999</v>
      </c>
      <c r="C24" s="52">
        <f>SUM(C4:C23)</f>
        <v>402547633.75</v>
      </c>
      <c r="D24" s="52">
        <f>SUM(D4:D23)</f>
        <v>1006300249.3</v>
      </c>
      <c r="E24" s="52">
        <f>SUM(E4:E23)</f>
        <v>2304499080.28</v>
      </c>
    </row>
    <row r="25" spans="1:5" ht="24">
      <c r="A25" s="66"/>
      <c r="B25" s="66"/>
      <c r="C25" s="66"/>
      <c r="D25" s="66"/>
      <c r="E25" s="66"/>
    </row>
    <row r="26" spans="1:5" ht="24">
      <c r="A26" s="74"/>
      <c r="B26" s="74"/>
      <c r="C26" s="74"/>
      <c r="D26" s="75">
        <v>40309</v>
      </c>
      <c r="E26" s="74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7" sqref="C47"/>
    </sheetView>
  </sheetViews>
  <sheetFormatPr defaultColWidth="9.140625" defaultRowHeight="21.75"/>
  <cols>
    <col min="1" max="1" width="47.421875" style="3" customWidth="1"/>
    <col min="2" max="2" width="19.28125" style="2" customWidth="1"/>
    <col min="3" max="3" width="18.28125" style="2" customWidth="1"/>
    <col min="4" max="4" width="17.28125" style="2" customWidth="1"/>
    <col min="5" max="6" width="17.421875" style="2" bestFit="1" customWidth="1"/>
    <col min="7" max="7" width="18.57421875" style="2" customWidth="1"/>
    <col min="8" max="8" width="20.57421875" style="2" bestFit="1" customWidth="1"/>
    <col min="9" max="9" width="28.140625" style="2" customWidth="1"/>
    <col min="10" max="10" width="25.7109375" style="1" customWidth="1"/>
    <col min="11" max="16384" width="9.140625" style="2" customWidth="1"/>
  </cols>
  <sheetData>
    <row r="1" spans="1:9" ht="24">
      <c r="A1" s="122" t="s">
        <v>72</v>
      </c>
      <c r="B1" s="122"/>
      <c r="C1" s="122"/>
      <c r="D1" s="122"/>
      <c r="E1" s="122"/>
      <c r="F1" s="122"/>
      <c r="G1" s="122"/>
      <c r="H1" s="122"/>
      <c r="I1" s="122"/>
    </row>
    <row r="2" spans="1:9" ht="27">
      <c r="A2" s="76"/>
      <c r="B2" s="77"/>
      <c r="C2" s="77"/>
      <c r="D2" s="77"/>
      <c r="E2" s="77"/>
      <c r="F2" s="77"/>
      <c r="G2" s="77"/>
      <c r="H2" s="76"/>
      <c r="I2" s="76"/>
    </row>
    <row r="3" spans="1:9" ht="23.25" customHeight="1">
      <c r="A3" s="123" t="s">
        <v>0</v>
      </c>
      <c r="B3" s="125" t="s">
        <v>1</v>
      </c>
      <c r="C3" s="126"/>
      <c r="D3" s="126"/>
      <c r="E3" s="126"/>
      <c r="F3" s="126"/>
      <c r="G3" s="127"/>
      <c r="H3" s="128" t="s">
        <v>2</v>
      </c>
      <c r="I3" s="123" t="s">
        <v>3</v>
      </c>
    </row>
    <row r="4" spans="1:9" ht="24">
      <c r="A4" s="124"/>
      <c r="B4" s="52" t="s">
        <v>4</v>
      </c>
      <c r="C4" s="52" t="s">
        <v>5</v>
      </c>
      <c r="D4" s="117" t="s">
        <v>6</v>
      </c>
      <c r="E4" s="79" t="s">
        <v>7</v>
      </c>
      <c r="F4" s="78" t="s">
        <v>8</v>
      </c>
      <c r="G4" s="78" t="s">
        <v>9</v>
      </c>
      <c r="H4" s="124"/>
      <c r="I4" s="124"/>
    </row>
    <row r="5" spans="1:9" ht="43.5" customHeight="1">
      <c r="A5" s="80" t="s">
        <v>10</v>
      </c>
      <c r="B5" s="81"/>
      <c r="C5" s="81"/>
      <c r="D5" s="82"/>
      <c r="E5" s="81"/>
      <c r="F5" s="81"/>
      <c r="G5" s="81"/>
      <c r="H5" s="83"/>
      <c r="I5" s="82"/>
    </row>
    <row r="6" spans="1:9" ht="24">
      <c r="A6" s="84" t="s">
        <v>11</v>
      </c>
      <c r="B6" s="81">
        <v>635825185.97</v>
      </c>
      <c r="C6" s="81">
        <v>720935898.11</v>
      </c>
      <c r="D6" s="81"/>
      <c r="E6" s="81"/>
      <c r="F6" s="81"/>
      <c r="G6" s="81"/>
      <c r="H6" s="49">
        <f>SUM(B6:G6)</f>
        <v>1356761084.08</v>
      </c>
      <c r="I6" s="82" t="s">
        <v>70</v>
      </c>
    </row>
    <row r="7" spans="1:9" ht="24">
      <c r="A7" s="85" t="s">
        <v>12</v>
      </c>
      <c r="B7" s="81"/>
      <c r="C7" s="81"/>
      <c r="D7" s="81"/>
      <c r="E7" s="81"/>
      <c r="F7" s="81"/>
      <c r="G7" s="81"/>
      <c r="H7" s="49"/>
      <c r="I7" s="82"/>
    </row>
    <row r="8" spans="1:9" ht="24">
      <c r="A8" s="86" t="s">
        <v>13</v>
      </c>
      <c r="B8" s="81">
        <v>7507134.66</v>
      </c>
      <c r="C8" s="81">
        <v>1870245.4</v>
      </c>
      <c r="D8" s="81">
        <v>450000</v>
      </c>
      <c r="E8" s="81">
        <v>1720489.7</v>
      </c>
      <c r="F8" s="81">
        <v>1255036.9</v>
      </c>
      <c r="G8" s="81">
        <v>3717926.8</v>
      </c>
      <c r="H8" s="49">
        <f>SUM(B8:G8)</f>
        <v>16520833.46</v>
      </c>
      <c r="I8" s="82" t="s">
        <v>44</v>
      </c>
    </row>
    <row r="9" spans="1:9" ht="24">
      <c r="A9" s="87" t="s">
        <v>99</v>
      </c>
      <c r="B9" s="81"/>
      <c r="C9" s="81"/>
      <c r="D9" s="81"/>
      <c r="E9" s="81"/>
      <c r="F9" s="81"/>
      <c r="G9" s="81">
        <v>55785936.58</v>
      </c>
      <c r="H9" s="49">
        <f>SUM(B9:G9)</f>
        <v>55785936.58</v>
      </c>
      <c r="I9" s="82" t="s">
        <v>14</v>
      </c>
    </row>
    <row r="10" spans="1:9" ht="24">
      <c r="A10" s="88" t="s">
        <v>19</v>
      </c>
      <c r="B10" s="49">
        <v>242000</v>
      </c>
      <c r="C10" s="49">
        <v>242000</v>
      </c>
      <c r="D10" s="49"/>
      <c r="E10" s="49">
        <v>242000</v>
      </c>
      <c r="F10" s="49">
        <v>242000</v>
      </c>
      <c r="G10" s="81"/>
      <c r="H10" s="49">
        <f>SUM(B10:G10)</f>
        <v>968000</v>
      </c>
      <c r="I10" s="82" t="s">
        <v>44</v>
      </c>
    </row>
    <row r="11" spans="1:9" ht="24">
      <c r="A11" s="89" t="s">
        <v>20</v>
      </c>
      <c r="B11" s="49"/>
      <c r="C11" s="49">
        <v>2328000</v>
      </c>
      <c r="D11" s="49"/>
      <c r="E11" s="49"/>
      <c r="F11" s="49">
        <f>32143+300000</f>
        <v>332143</v>
      </c>
      <c r="G11" s="81"/>
      <c r="H11" s="49">
        <f>SUM(B11:G11)</f>
        <v>2660143</v>
      </c>
      <c r="I11" s="82" t="s">
        <v>44</v>
      </c>
    </row>
    <row r="12" spans="1:9" ht="24">
      <c r="A12" s="90" t="s">
        <v>15</v>
      </c>
      <c r="B12" s="49"/>
      <c r="C12" s="49"/>
      <c r="D12" s="49"/>
      <c r="E12" s="49"/>
      <c r="F12" s="49"/>
      <c r="G12" s="49"/>
      <c r="H12" s="49"/>
      <c r="I12" s="82"/>
    </row>
    <row r="13" spans="1:9" ht="24">
      <c r="A13" s="88" t="s">
        <v>13</v>
      </c>
      <c r="B13" s="49">
        <f>160000</f>
        <v>160000</v>
      </c>
      <c r="C13" s="49">
        <f>112710+490675+133078.05+8910</f>
        <v>745373.05</v>
      </c>
      <c r="D13" s="49">
        <v>42500</v>
      </c>
      <c r="E13" s="49"/>
      <c r="F13" s="49">
        <f>27400+94275</f>
        <v>121675</v>
      </c>
      <c r="G13" s="49">
        <f>12400+448750+202222.2+824000+0.4</f>
        <v>1487372.5999999999</v>
      </c>
      <c r="H13" s="49">
        <f aca="true" t="shared" si="0" ref="H13:H18">SUM(B13:G13)</f>
        <v>2556920.65</v>
      </c>
      <c r="I13" s="82" t="s">
        <v>16</v>
      </c>
    </row>
    <row r="14" spans="1:9" ht="24">
      <c r="A14" s="88" t="s">
        <v>67</v>
      </c>
      <c r="B14" s="49"/>
      <c r="C14" s="49"/>
      <c r="D14" s="49"/>
      <c r="E14" s="49">
        <v>900000</v>
      </c>
      <c r="F14" s="49">
        <v>35000</v>
      </c>
      <c r="G14" s="49">
        <v>1000000</v>
      </c>
      <c r="H14" s="49">
        <f t="shared" si="0"/>
        <v>1935000</v>
      </c>
      <c r="I14" s="82" t="s">
        <v>17</v>
      </c>
    </row>
    <row r="15" spans="1:9" ht="24">
      <c r="A15" s="88" t="s">
        <v>19</v>
      </c>
      <c r="B15" s="49"/>
      <c r="C15" s="49">
        <v>187500</v>
      </c>
      <c r="D15" s="49"/>
      <c r="E15" s="49"/>
      <c r="F15" s="49"/>
      <c r="G15" s="49"/>
      <c r="H15" s="49">
        <f t="shared" si="0"/>
        <v>187500</v>
      </c>
      <c r="I15" s="82" t="s">
        <v>26</v>
      </c>
    </row>
    <row r="16" spans="1:9" ht="24">
      <c r="A16" s="89" t="s">
        <v>66</v>
      </c>
      <c r="B16" s="49">
        <f>300000+111750</f>
        <v>411750</v>
      </c>
      <c r="C16" s="49">
        <f>300000+19500</f>
        <v>319500</v>
      </c>
      <c r="D16" s="49">
        <v>300000</v>
      </c>
      <c r="E16" s="49">
        <f>300000+111750+75000</f>
        <v>486750</v>
      </c>
      <c r="F16" s="49"/>
      <c r="G16" s="49">
        <f>824000+71200</f>
        <v>895200</v>
      </c>
      <c r="H16" s="49">
        <f t="shared" si="0"/>
        <v>2413200</v>
      </c>
      <c r="I16" s="82" t="s">
        <v>44</v>
      </c>
    </row>
    <row r="17" spans="1:9" ht="24">
      <c r="A17" s="89" t="s">
        <v>20</v>
      </c>
      <c r="B17" s="49"/>
      <c r="C17" s="49"/>
      <c r="D17" s="49"/>
      <c r="E17" s="49"/>
      <c r="F17" s="49"/>
      <c r="G17" s="49">
        <v>52800</v>
      </c>
      <c r="H17" s="49">
        <f t="shared" si="0"/>
        <v>52800</v>
      </c>
      <c r="I17" s="82" t="s">
        <v>18</v>
      </c>
    </row>
    <row r="18" spans="1:9" ht="24">
      <c r="A18" s="89" t="s">
        <v>83</v>
      </c>
      <c r="B18" s="49"/>
      <c r="C18" s="49"/>
      <c r="D18" s="49"/>
      <c r="E18" s="49">
        <v>60000</v>
      </c>
      <c r="F18" s="49">
        <v>28250</v>
      </c>
      <c r="G18" s="49">
        <f>129000+195000</f>
        <v>324000</v>
      </c>
      <c r="H18" s="49">
        <f t="shared" si="0"/>
        <v>412250</v>
      </c>
      <c r="I18" s="82" t="s">
        <v>18</v>
      </c>
    </row>
    <row r="19" spans="1:9" ht="24">
      <c r="A19" s="91" t="s">
        <v>22</v>
      </c>
      <c r="B19" s="92"/>
      <c r="C19" s="92"/>
      <c r="D19" s="92"/>
      <c r="E19" s="92"/>
      <c r="F19" s="92"/>
      <c r="G19" s="92"/>
      <c r="H19" s="81"/>
      <c r="I19" s="93"/>
    </row>
    <row r="20" spans="1:9" ht="24">
      <c r="A20" s="84" t="s">
        <v>21</v>
      </c>
      <c r="B20" s="81">
        <v>40089575</v>
      </c>
      <c r="C20" s="81">
        <v>51917600</v>
      </c>
      <c r="D20" s="81">
        <v>16484000</v>
      </c>
      <c r="E20" s="81"/>
      <c r="F20" s="81"/>
      <c r="G20" s="81">
        <f>2370060+16000</f>
        <v>2386060</v>
      </c>
      <c r="H20" s="81">
        <f>SUM(B20:G20)</f>
        <v>110877235</v>
      </c>
      <c r="I20" s="82" t="s">
        <v>23</v>
      </c>
    </row>
    <row r="21" spans="1:9" ht="24">
      <c r="A21" s="91" t="s">
        <v>24</v>
      </c>
      <c r="B21" s="81"/>
      <c r="C21" s="81"/>
      <c r="D21" s="81"/>
      <c r="E21" s="81"/>
      <c r="F21" s="81"/>
      <c r="G21" s="81"/>
      <c r="H21" s="81"/>
      <c r="I21" s="82"/>
    </row>
    <row r="22" spans="1:9" ht="24">
      <c r="A22" s="84" t="s">
        <v>68</v>
      </c>
      <c r="B22" s="81"/>
      <c r="C22" s="81"/>
      <c r="D22" s="81">
        <v>385240</v>
      </c>
      <c r="E22" s="81"/>
      <c r="F22" s="81"/>
      <c r="G22" s="94">
        <v>286960</v>
      </c>
      <c r="H22" s="81">
        <f>SUM(B22:G22)</f>
        <v>672200</v>
      </c>
      <c r="I22" s="82" t="s">
        <v>26</v>
      </c>
    </row>
    <row r="23" spans="1:9" ht="24">
      <c r="A23" s="91" t="s">
        <v>25</v>
      </c>
      <c r="B23" s="81"/>
      <c r="C23" s="81"/>
      <c r="D23" s="81"/>
      <c r="E23" s="81"/>
      <c r="F23" s="81"/>
      <c r="G23" s="81"/>
      <c r="H23" s="81"/>
      <c r="I23" s="82"/>
    </row>
    <row r="24" spans="1:9" ht="24">
      <c r="A24" s="84" t="s">
        <v>78</v>
      </c>
      <c r="B24" s="81">
        <v>151130</v>
      </c>
      <c r="C24" s="81">
        <v>158320</v>
      </c>
      <c r="D24" s="81">
        <v>151130</v>
      </c>
      <c r="E24" s="81">
        <v>157675</v>
      </c>
      <c r="F24" s="81">
        <v>750</v>
      </c>
      <c r="G24" s="81">
        <v>79580</v>
      </c>
      <c r="H24" s="81">
        <f>SUM(B24:G24)</f>
        <v>698585</v>
      </c>
      <c r="I24" s="82" t="s">
        <v>26</v>
      </c>
    </row>
    <row r="25" spans="1:9" ht="24">
      <c r="A25" s="91" t="s">
        <v>30</v>
      </c>
      <c r="B25" s="81"/>
      <c r="C25" s="81"/>
      <c r="D25" s="81"/>
      <c r="E25" s="81"/>
      <c r="F25" s="81"/>
      <c r="G25" s="81"/>
      <c r="H25" s="81"/>
      <c r="I25" s="82"/>
    </row>
    <row r="26" spans="1:9" ht="24">
      <c r="A26" s="89" t="s">
        <v>77</v>
      </c>
      <c r="B26" s="81">
        <v>56802.72</v>
      </c>
      <c r="C26" s="81">
        <v>56260</v>
      </c>
      <c r="D26" s="81"/>
      <c r="E26" s="81"/>
      <c r="F26" s="81">
        <v>102534.72</v>
      </c>
      <c r="G26" s="81"/>
      <c r="H26" s="81">
        <f>SUM(B26:G26)</f>
        <v>215597.44</v>
      </c>
      <c r="I26" s="82" t="s">
        <v>76</v>
      </c>
    </row>
    <row r="27" spans="1:9" ht="24">
      <c r="A27" s="89" t="s">
        <v>75</v>
      </c>
      <c r="B27" s="81">
        <v>146070.03</v>
      </c>
      <c r="C27" s="81"/>
      <c r="D27" s="81"/>
      <c r="E27" s="81">
        <v>174644.71</v>
      </c>
      <c r="F27" s="81">
        <f>90694+806955.37</f>
        <v>897649.37</v>
      </c>
      <c r="G27" s="81">
        <f>154140+815632+149500+83738+9727</f>
        <v>1212737</v>
      </c>
      <c r="H27" s="81">
        <f>SUM(B27:G27)</f>
        <v>2431101.11</v>
      </c>
      <c r="I27" s="82" t="s">
        <v>76</v>
      </c>
    </row>
    <row r="28" spans="1:9" ht="24">
      <c r="A28" s="95" t="s">
        <v>99</v>
      </c>
      <c r="B28" s="81"/>
      <c r="C28" s="81"/>
      <c r="D28" s="81"/>
      <c r="E28" s="81"/>
      <c r="F28" s="81"/>
      <c r="G28" s="81">
        <f>360000+1035000+1050000</f>
        <v>2445000</v>
      </c>
      <c r="H28" s="81">
        <f>SUM(B28:G28)</f>
        <v>2445000</v>
      </c>
      <c r="I28" s="82" t="s">
        <v>14</v>
      </c>
    </row>
    <row r="29" spans="1:10" s="5" customFormat="1" ht="24">
      <c r="A29" s="91" t="s">
        <v>31</v>
      </c>
      <c r="B29" s="81"/>
      <c r="C29" s="81"/>
      <c r="D29" s="81"/>
      <c r="E29" s="81"/>
      <c r="F29" s="81"/>
      <c r="G29" s="81"/>
      <c r="H29" s="81"/>
      <c r="I29" s="82"/>
      <c r="J29" s="4"/>
    </row>
    <row r="30" spans="1:9" ht="42.75" customHeight="1">
      <c r="A30" s="84" t="s">
        <v>19</v>
      </c>
      <c r="B30" s="81">
        <v>10346430.16</v>
      </c>
      <c r="C30" s="81">
        <v>6823045.04</v>
      </c>
      <c r="D30" s="81">
        <v>672866.87</v>
      </c>
      <c r="E30" s="81">
        <v>687390.53</v>
      </c>
      <c r="F30" s="81">
        <v>466860.53</v>
      </c>
      <c r="G30" s="81">
        <f>38688983.57-37407000</f>
        <v>1281983.5700000003</v>
      </c>
      <c r="H30" s="81">
        <f>SUM(B30:G30)</f>
        <v>20278576.700000003</v>
      </c>
      <c r="I30" s="96" t="s">
        <v>82</v>
      </c>
    </row>
    <row r="31" spans="1:9" ht="24" customHeight="1">
      <c r="A31" s="95" t="s">
        <v>99</v>
      </c>
      <c r="B31" s="81"/>
      <c r="C31" s="81"/>
      <c r="D31" s="81"/>
      <c r="E31" s="81"/>
      <c r="F31" s="81"/>
      <c r="G31" s="81">
        <v>37407000</v>
      </c>
      <c r="H31" s="81">
        <f>SUM(B31:G31)</f>
        <v>37407000</v>
      </c>
      <c r="I31" s="82" t="s">
        <v>14</v>
      </c>
    </row>
    <row r="32" spans="1:9" ht="24">
      <c r="A32" s="91" t="s">
        <v>32</v>
      </c>
      <c r="B32" s="81"/>
      <c r="C32" s="81"/>
      <c r="D32" s="81"/>
      <c r="E32" s="81"/>
      <c r="F32" s="81"/>
      <c r="G32" s="81"/>
      <c r="H32" s="81"/>
      <c r="I32" s="82"/>
    </row>
    <row r="33" spans="1:9" ht="24">
      <c r="A33" s="84" t="s">
        <v>81</v>
      </c>
      <c r="B33" s="81">
        <f>320199.6+10250</f>
        <v>330449.6</v>
      </c>
      <c r="C33" s="81">
        <f>280174.65+10250+53000</f>
        <v>343424.65</v>
      </c>
      <c r="D33" s="81">
        <f>160099.8+53000</f>
        <v>213099.8</v>
      </c>
      <c r="E33" s="81">
        <f>400249.5+53000</f>
        <v>453249.5</v>
      </c>
      <c r="F33" s="81"/>
      <c r="G33" s="81">
        <f>20500+371000</f>
        <v>391500</v>
      </c>
      <c r="H33" s="81">
        <f>SUM(B33:G33)</f>
        <v>1731723.55</v>
      </c>
      <c r="I33" s="82" t="s">
        <v>26</v>
      </c>
    </row>
    <row r="34" spans="1:9" ht="24">
      <c r="A34" s="84" t="s">
        <v>79</v>
      </c>
      <c r="B34" s="81"/>
      <c r="C34" s="81"/>
      <c r="D34" s="81"/>
      <c r="E34" s="81">
        <v>33497</v>
      </c>
      <c r="F34" s="81">
        <v>200000</v>
      </c>
      <c r="G34" s="81">
        <f>92246+54056</f>
        <v>146302</v>
      </c>
      <c r="H34" s="81">
        <f>SUM(B34:G34)</f>
        <v>379799</v>
      </c>
      <c r="I34" s="82" t="s">
        <v>33</v>
      </c>
    </row>
    <row r="35" spans="1:9" ht="24">
      <c r="A35" s="84" t="s">
        <v>80</v>
      </c>
      <c r="B35" s="81">
        <v>246666.67</v>
      </c>
      <c r="C35" s="81">
        <v>246666.67</v>
      </c>
      <c r="D35" s="81">
        <v>246666.67</v>
      </c>
      <c r="E35" s="81">
        <v>246666.67</v>
      </c>
      <c r="F35" s="81"/>
      <c r="G35" s="81">
        <f>1000000+493333.32</f>
        <v>1493333.32</v>
      </c>
      <c r="H35" s="81">
        <f>SUM(B35:G35)</f>
        <v>2480000</v>
      </c>
      <c r="I35" s="82" t="s">
        <v>34</v>
      </c>
    </row>
    <row r="36" spans="1:9" ht="24">
      <c r="A36" s="91" t="s">
        <v>35</v>
      </c>
      <c r="B36" s="92"/>
      <c r="C36" s="92"/>
      <c r="D36" s="92"/>
      <c r="E36" s="92"/>
      <c r="F36" s="92"/>
      <c r="G36" s="92"/>
      <c r="H36" s="81"/>
      <c r="I36" s="82"/>
    </row>
    <row r="37" spans="1:9" ht="39" customHeight="1">
      <c r="A37" s="95" t="s">
        <v>100</v>
      </c>
      <c r="B37" s="81">
        <v>6999000</v>
      </c>
      <c r="C37" s="81">
        <v>104763</v>
      </c>
      <c r="D37" s="81">
        <v>97547</v>
      </c>
      <c r="E37" s="81"/>
      <c r="F37" s="81"/>
      <c r="G37" s="81">
        <v>2900000</v>
      </c>
      <c r="H37" s="81">
        <f>SUM(B37:G37)</f>
        <v>10101310</v>
      </c>
      <c r="I37" s="97" t="s">
        <v>98</v>
      </c>
    </row>
    <row r="38" spans="1:9" ht="24">
      <c r="A38" s="91" t="s">
        <v>36</v>
      </c>
      <c r="B38" s="81"/>
      <c r="C38" s="81"/>
      <c r="D38" s="81"/>
      <c r="E38" s="81"/>
      <c r="F38" s="81"/>
      <c r="G38" s="81"/>
      <c r="H38" s="81"/>
      <c r="I38" s="82"/>
    </row>
    <row r="39" spans="1:9" ht="24">
      <c r="A39" s="84" t="s">
        <v>37</v>
      </c>
      <c r="B39" s="81">
        <v>59872</v>
      </c>
      <c r="C39" s="81">
        <v>826955</v>
      </c>
      <c r="D39" s="81"/>
      <c r="E39" s="81">
        <v>117145</v>
      </c>
      <c r="F39" s="81">
        <v>353</v>
      </c>
      <c r="G39" s="81">
        <v>3195.5</v>
      </c>
      <c r="H39" s="81">
        <f>SUM(B39:G39)</f>
        <v>1007520.5</v>
      </c>
      <c r="I39" s="82" t="s">
        <v>38</v>
      </c>
    </row>
    <row r="40" spans="1:9" ht="24">
      <c r="A40" s="91" t="s">
        <v>39</v>
      </c>
      <c r="B40" s="81"/>
      <c r="C40" s="81"/>
      <c r="D40" s="81"/>
      <c r="E40" s="81"/>
      <c r="F40" s="81"/>
      <c r="G40" s="81"/>
      <c r="H40" s="81"/>
      <c r="I40" s="82"/>
    </row>
    <row r="41" spans="1:9" ht="24">
      <c r="A41" s="84" t="s">
        <v>78</v>
      </c>
      <c r="B41" s="81">
        <v>680851.89</v>
      </c>
      <c r="C41" s="81">
        <v>2370152.89</v>
      </c>
      <c r="D41" s="81">
        <v>1724675.22</v>
      </c>
      <c r="E41" s="81">
        <v>63373.67</v>
      </c>
      <c r="F41" s="81">
        <v>37332.62</v>
      </c>
      <c r="G41" s="81">
        <v>41334.21</v>
      </c>
      <c r="H41" s="92">
        <f>SUM(B41:G41)</f>
        <v>4917720.5</v>
      </c>
      <c r="I41" s="82" t="s">
        <v>40</v>
      </c>
    </row>
    <row r="42" spans="1:9" ht="24">
      <c r="A42" s="91" t="s">
        <v>42</v>
      </c>
      <c r="B42" s="81"/>
      <c r="C42" s="81"/>
      <c r="D42" s="81"/>
      <c r="E42" s="81"/>
      <c r="F42" s="81"/>
      <c r="G42" s="81"/>
      <c r="H42" s="81"/>
      <c r="I42" s="82"/>
    </row>
    <row r="43" spans="1:9" ht="24">
      <c r="A43" s="84" t="s">
        <v>43</v>
      </c>
      <c r="B43" s="81">
        <v>600028.76</v>
      </c>
      <c r="C43" s="81">
        <f>1252214.76-7</f>
        <v>1252207.76</v>
      </c>
      <c r="D43" s="81"/>
      <c r="E43" s="81"/>
      <c r="F43" s="81"/>
      <c r="G43" s="81"/>
      <c r="H43" s="92">
        <f>SUM(B43:G43)</f>
        <v>1852236.52</v>
      </c>
      <c r="I43" s="82" t="s">
        <v>44</v>
      </c>
    </row>
    <row r="44" spans="1:9" ht="24">
      <c r="A44" s="91" t="s">
        <v>71</v>
      </c>
      <c r="B44" s="81"/>
      <c r="C44" s="81"/>
      <c r="D44" s="81"/>
      <c r="E44" s="81"/>
      <c r="F44" s="81"/>
      <c r="G44" s="81"/>
      <c r="H44" s="81"/>
      <c r="I44" s="82"/>
    </row>
    <row r="45" spans="1:9" ht="24">
      <c r="A45" s="84" t="s">
        <v>74</v>
      </c>
      <c r="B45" s="81"/>
      <c r="C45" s="81"/>
      <c r="D45" s="81"/>
      <c r="E45" s="81">
        <v>198575</v>
      </c>
      <c r="F45" s="81">
        <v>198575</v>
      </c>
      <c r="G45" s="81">
        <f>1985750-198575-198575</f>
        <v>1588600</v>
      </c>
      <c r="H45" s="81">
        <f>SUM(B45:G45)</f>
        <v>1985750</v>
      </c>
      <c r="I45" s="82" t="s">
        <v>26</v>
      </c>
    </row>
    <row r="46" spans="1:9" ht="24">
      <c r="A46" s="91" t="s">
        <v>62</v>
      </c>
      <c r="B46" s="81"/>
      <c r="C46" s="81"/>
      <c r="D46" s="81"/>
      <c r="E46" s="81"/>
      <c r="F46" s="81"/>
      <c r="G46" s="81"/>
      <c r="H46" s="81"/>
      <c r="I46" s="82"/>
    </row>
    <row r="47" spans="1:9" ht="24">
      <c r="A47" s="84" t="s">
        <v>66</v>
      </c>
      <c r="B47" s="81">
        <v>20269850.14</v>
      </c>
      <c r="C47" s="81">
        <v>300000</v>
      </c>
      <c r="D47" s="81"/>
      <c r="E47" s="81">
        <v>135042.14</v>
      </c>
      <c r="F47" s="81">
        <v>1567962.14</v>
      </c>
      <c r="G47" s="81">
        <v>1009615.76</v>
      </c>
      <c r="H47" s="81">
        <f>SUM(B47:G47)</f>
        <v>23282470.180000003</v>
      </c>
      <c r="I47" s="82" t="s">
        <v>44</v>
      </c>
    </row>
    <row r="48" spans="1:9" ht="24">
      <c r="A48" s="91" t="s">
        <v>41</v>
      </c>
      <c r="B48" s="81"/>
      <c r="C48" s="81"/>
      <c r="D48" s="81"/>
      <c r="E48" s="81"/>
      <c r="F48" s="81"/>
      <c r="G48" s="81"/>
      <c r="H48" s="81"/>
      <c r="I48" s="82"/>
    </row>
    <row r="49" spans="1:9" ht="24">
      <c r="A49" s="84" t="s">
        <v>78</v>
      </c>
      <c r="B49" s="81">
        <v>5196900</v>
      </c>
      <c r="C49" s="81"/>
      <c r="D49" s="81"/>
      <c r="E49" s="81"/>
      <c r="F49" s="81"/>
      <c r="G49" s="81">
        <f>3875+96957</f>
        <v>100832</v>
      </c>
      <c r="H49" s="81">
        <f>SUM(B49:G49)</f>
        <v>5297732</v>
      </c>
      <c r="I49" s="82" t="s">
        <v>26</v>
      </c>
    </row>
    <row r="50" spans="1:9" ht="24">
      <c r="A50" s="91" t="s">
        <v>45</v>
      </c>
      <c r="B50" s="81"/>
      <c r="C50" s="81"/>
      <c r="D50" s="81"/>
      <c r="E50" s="81"/>
      <c r="F50" s="81"/>
      <c r="G50" s="98"/>
      <c r="H50" s="81"/>
      <c r="I50" s="82"/>
    </row>
    <row r="51" spans="1:9" ht="24">
      <c r="A51" s="99" t="s">
        <v>73</v>
      </c>
      <c r="B51" s="81">
        <v>133333.33</v>
      </c>
      <c r="C51" s="81">
        <v>133333.34</v>
      </c>
      <c r="D51" s="81"/>
      <c r="E51" s="81">
        <v>133333.34</v>
      </c>
      <c r="F51" s="81"/>
      <c r="G51" s="98">
        <v>542333.32</v>
      </c>
      <c r="H51" s="81">
        <f>SUM(B51:G51)</f>
        <v>942333.33</v>
      </c>
      <c r="I51" s="82" t="s">
        <v>97</v>
      </c>
    </row>
    <row r="52" spans="1:9" ht="24">
      <c r="A52" s="91" t="s">
        <v>58</v>
      </c>
      <c r="B52" s="81"/>
      <c r="C52" s="81"/>
      <c r="D52" s="81"/>
      <c r="E52" s="81"/>
      <c r="F52" s="81"/>
      <c r="G52" s="98"/>
      <c r="H52" s="81"/>
      <c r="I52" s="82"/>
    </row>
    <row r="53" spans="1:9" ht="24">
      <c r="A53" s="84" t="s">
        <v>13</v>
      </c>
      <c r="B53" s="81">
        <v>49500</v>
      </c>
      <c r="C53" s="81"/>
      <c r="D53" s="81"/>
      <c r="E53" s="81"/>
      <c r="F53" s="81"/>
      <c r="G53" s="98"/>
      <c r="H53" s="81">
        <f>SUM(B53:G53)</f>
        <v>49500</v>
      </c>
      <c r="I53" s="82" t="s">
        <v>26</v>
      </c>
    </row>
    <row r="54" spans="1:9" ht="24">
      <c r="A54" s="84" t="s">
        <v>20</v>
      </c>
      <c r="B54" s="81">
        <v>328759.69</v>
      </c>
      <c r="C54" s="81">
        <v>174154.01</v>
      </c>
      <c r="D54" s="81"/>
      <c r="E54" s="81">
        <v>159330.34</v>
      </c>
      <c r="F54" s="81"/>
      <c r="G54" s="98">
        <v>2313080.47</v>
      </c>
      <c r="H54" s="81">
        <f>SUM(B54:G54)</f>
        <v>2975324.5100000002</v>
      </c>
      <c r="I54" s="82" t="s">
        <v>96</v>
      </c>
    </row>
    <row r="55" spans="1:9" ht="24">
      <c r="A55" s="100" t="s">
        <v>84</v>
      </c>
      <c r="B55" s="81"/>
      <c r="C55" s="81"/>
      <c r="D55" s="81"/>
      <c r="E55" s="81"/>
      <c r="F55" s="81"/>
      <c r="G55" s="98"/>
      <c r="H55" s="81"/>
      <c r="I55" s="82"/>
    </row>
    <row r="56" spans="1:9" ht="24">
      <c r="A56" s="100" t="s">
        <v>85</v>
      </c>
      <c r="B56" s="81"/>
      <c r="C56" s="81"/>
      <c r="D56" s="81"/>
      <c r="E56" s="81"/>
      <c r="F56" s="81"/>
      <c r="G56" s="98"/>
      <c r="H56" s="81"/>
      <c r="I56" s="82"/>
    </row>
    <row r="57" spans="1:9" ht="24" customHeight="1">
      <c r="A57" s="101" t="s">
        <v>86</v>
      </c>
      <c r="B57" s="81"/>
      <c r="C57" s="81"/>
      <c r="D57" s="81"/>
      <c r="E57" s="81"/>
      <c r="F57" s="81"/>
      <c r="G57" s="102">
        <f>278344788.41-58560078.18-4494607</f>
        <v>215290103.23000002</v>
      </c>
      <c r="H57" s="81">
        <f>SUM(B57:G57)</f>
        <v>215290103.23000002</v>
      </c>
      <c r="I57" s="103" t="s">
        <v>95</v>
      </c>
    </row>
    <row r="58" spans="1:9" ht="39.75" customHeight="1">
      <c r="A58" s="101" t="s">
        <v>87</v>
      </c>
      <c r="B58" s="81"/>
      <c r="C58" s="81"/>
      <c r="D58" s="81"/>
      <c r="E58" s="81"/>
      <c r="F58" s="81"/>
      <c r="G58" s="98">
        <f>2010346.77+2357519.53+87096.21+3613145.55+568520.33+2432495.07+525869.06+176497.28+9094601.31+8088018.4+495844.81+2408948.49+140205.88+276419.77+2577681.26+7111402.31+360095.64+6239314.56+8708138.86+1287917.09</f>
        <v>58560078.18</v>
      </c>
      <c r="H58" s="81">
        <f>SUM(B58:G58)</f>
        <v>58560078.18</v>
      </c>
      <c r="I58" s="104" t="s">
        <v>95</v>
      </c>
    </row>
    <row r="59" spans="1:9" ht="48.75">
      <c r="A59" s="105" t="s">
        <v>88</v>
      </c>
      <c r="B59" s="81"/>
      <c r="C59" s="81"/>
      <c r="D59" s="81"/>
      <c r="E59" s="81"/>
      <c r="F59" s="81"/>
      <c r="G59" s="81"/>
      <c r="H59" s="106"/>
      <c r="I59" s="82"/>
    </row>
    <row r="60" spans="1:9" ht="48.75">
      <c r="A60" s="101" t="s">
        <v>86</v>
      </c>
      <c r="B60" s="81"/>
      <c r="C60" s="81"/>
      <c r="D60" s="81"/>
      <c r="E60" s="81"/>
      <c r="F60" s="81"/>
      <c r="G60" s="81">
        <f>2494000+215000+1375000+410607</f>
        <v>4494607</v>
      </c>
      <c r="H60" s="81">
        <f>SUM(B60:G60)</f>
        <v>4494607</v>
      </c>
      <c r="I60" s="104" t="s">
        <v>95</v>
      </c>
    </row>
    <row r="61" spans="1:9" ht="42.75" customHeight="1">
      <c r="A61" s="107" t="s">
        <v>89</v>
      </c>
      <c r="B61" s="108"/>
      <c r="C61" s="108"/>
      <c r="D61" s="108"/>
      <c r="E61" s="108"/>
      <c r="F61" s="108"/>
      <c r="G61" s="108"/>
      <c r="H61" s="81"/>
      <c r="I61" s="109"/>
    </row>
    <row r="62" spans="1:9" ht="45.75" customHeight="1">
      <c r="A62" s="120" t="s">
        <v>65</v>
      </c>
      <c r="B62" s="108">
        <v>51580000</v>
      </c>
      <c r="C62" s="108">
        <v>71259000</v>
      </c>
      <c r="D62" s="108">
        <v>26887000</v>
      </c>
      <c r="E62" s="108">
        <v>19840000</v>
      </c>
      <c r="F62" s="108">
        <v>7444000</v>
      </c>
      <c r="G62" s="102">
        <f>325307000-177010000</f>
        <v>148297000</v>
      </c>
      <c r="H62" s="81">
        <f>SUM(B62:G62)</f>
        <v>325307000</v>
      </c>
      <c r="I62" s="110" t="s">
        <v>90</v>
      </c>
    </row>
    <row r="63" spans="1:9" ht="42.75" customHeight="1">
      <c r="A63" s="121"/>
      <c r="B63" s="111"/>
      <c r="C63" s="111"/>
      <c r="D63" s="111"/>
      <c r="E63" s="111"/>
      <c r="F63" s="111"/>
      <c r="G63" s="111">
        <v>28564908.76</v>
      </c>
      <c r="H63" s="111">
        <f>SUM(B63:G63)</f>
        <v>28564908.76</v>
      </c>
      <c r="I63" s="104" t="s">
        <v>95</v>
      </c>
    </row>
    <row r="64" spans="1:9" ht="24.75" thickBot="1">
      <c r="A64" s="112" t="s">
        <v>46</v>
      </c>
      <c r="B64" s="113">
        <f aca="true" t="shared" si="1" ref="B64:G64">SUM(B6:B63)</f>
        <v>781411290.62</v>
      </c>
      <c r="C64" s="113">
        <f t="shared" si="1"/>
        <v>862594398.9199998</v>
      </c>
      <c r="D64" s="113">
        <f t="shared" si="1"/>
        <v>47654725.56</v>
      </c>
      <c r="E64" s="113">
        <f t="shared" si="1"/>
        <v>25809162.6</v>
      </c>
      <c r="F64" s="113">
        <f t="shared" si="1"/>
        <v>12930122.280000001</v>
      </c>
      <c r="G64" s="113">
        <f t="shared" si="1"/>
        <v>574099380.3</v>
      </c>
      <c r="H64" s="113">
        <f>SUM(H6:H63)</f>
        <v>2304499080.28</v>
      </c>
      <c r="I64" s="114"/>
    </row>
    <row r="65" spans="1:9" ht="24.75" thickTop="1">
      <c r="A65" s="76"/>
      <c r="B65" s="115"/>
      <c r="C65" s="115"/>
      <c r="D65" s="115"/>
      <c r="E65" s="115"/>
      <c r="F65" s="115"/>
      <c r="G65" s="115"/>
      <c r="H65" s="115"/>
      <c r="I65" s="115"/>
    </row>
    <row r="66" spans="1:9" ht="24">
      <c r="A66" s="76"/>
      <c r="B66" s="115"/>
      <c r="C66" s="116"/>
      <c r="D66" s="115"/>
      <c r="E66" s="115"/>
      <c r="F66" s="115"/>
      <c r="G66" s="115"/>
      <c r="H66" s="50">
        <v>40309</v>
      </c>
      <c r="I66" s="115"/>
    </row>
    <row r="67" ht="24">
      <c r="C67" s="48"/>
    </row>
    <row r="68" ht="24">
      <c r="C68" s="47"/>
    </row>
  </sheetData>
  <sheetProtection/>
  <mergeCells count="6">
    <mergeCell ref="A62:A63"/>
    <mergeCell ref="A1:I1"/>
    <mergeCell ref="A3:A4"/>
    <mergeCell ref="B3:G3"/>
    <mergeCell ref="H3:H4"/>
    <mergeCell ref="I3:I4"/>
  </mergeCells>
  <printOptions/>
  <pageMargins left="0.2362204724409449" right="0.4330708661417323" top="0.86" bottom="0.15748031496062992" header="0.58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sirikulp</dc:creator>
  <cp:keywords/>
  <dc:description/>
  <cp:lastModifiedBy>DELL</cp:lastModifiedBy>
  <cp:lastPrinted>2010-11-05T08:52:19Z</cp:lastPrinted>
  <dcterms:created xsi:type="dcterms:W3CDTF">2010-06-10T06:26:23Z</dcterms:created>
  <dcterms:modified xsi:type="dcterms:W3CDTF">2020-04-23T07:34:02Z</dcterms:modified>
  <cp:category/>
  <cp:version/>
  <cp:contentType/>
  <cp:contentStatus/>
</cp:coreProperties>
</file>