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660" windowWidth="19860" windowHeight="4470" tabRatio="778" activeTab="0"/>
  </bookViews>
  <sheets>
    <sheet name="ApI" sheetId="1" r:id="rId1"/>
    <sheet name="AnII" sheetId="2" r:id="rId2"/>
    <sheet name="ApV" sheetId="3" r:id="rId3"/>
    <sheet name="ApIII" sheetId="4" r:id="rId4"/>
    <sheet name="ApIV" sheetId="5" r:id="rId5"/>
    <sheet name="ApVI" sheetId="6" r:id="rId6"/>
    <sheet name="ApVII" sheetId="7" r:id="rId7"/>
    <sheet name="ApVIII" sheetId="8" r:id="rId8"/>
    <sheet name="ApIX" sheetId="9" r:id="rId9"/>
    <sheet name="AnX" sheetId="10" r:id="rId10"/>
    <sheet name="ApXI" sheetId="11" r:id="rId11"/>
    <sheet name="ApXII" sheetId="12" r:id="rId12"/>
    <sheet name="ApXIV" sheetId="13" r:id="rId13"/>
    <sheet name="Sheet1" sheetId="14" state="hidden" r:id="rId14"/>
    <sheet name="Sheet2" sheetId="15" state="hidden" r:id="rId15"/>
    <sheet name="Sheet3" sheetId="16" state="hidden" r:id="rId16"/>
    <sheet name="Framework" sheetId="17" r:id="rId17"/>
  </sheets>
  <definedNames>
    <definedName name="country">#REF!</definedName>
    <definedName name="_xlnm.Print_Area" localSheetId="9">'AnX'!$A$3:$F$43</definedName>
    <definedName name="_xlnm.Print_Area" localSheetId="0">'ApI'!$A$4:$O$136</definedName>
    <definedName name="_xlnm.Print_Area" localSheetId="3">'ApIII'!$A$5:$U$48</definedName>
    <definedName name="_xlnm.Print_Area" localSheetId="4">'ApIV'!$A$4:$AO$43</definedName>
    <definedName name="_xlnm.Print_Area" localSheetId="8">'ApIX'!$A$4:$S$132</definedName>
    <definedName name="_xlnm.Print_Area" localSheetId="2">'ApV'!$A$4:$N$140</definedName>
    <definedName name="_xlnm.Print_Area" localSheetId="5">'ApVI'!$A$1:$AC$47</definedName>
    <definedName name="_xlnm.Print_Area" localSheetId="6">'ApVII'!$A$1:$S$10</definedName>
    <definedName name="_xlnm.Print_Area" localSheetId="7">'ApVIII'!$A$1:$K$9</definedName>
    <definedName name="_xlnm.Print_Area" localSheetId="10">'ApXI'!$A$1:$W$53</definedName>
    <definedName name="_xlnm.Print_Area" localSheetId="11">'ApXII'!$A$4:$N$44</definedName>
    <definedName name="_xlnm.Print_Area" localSheetId="12">'ApXIV'!$A$1:$W$56</definedName>
    <definedName name="_xlnm.Print_Area" localSheetId="16">'Framework'!$A$1:$N$20</definedName>
    <definedName name="_xlnm.Print_Area" localSheetId="13">'Sheet1'!$A$1:$E$8</definedName>
    <definedName name="_xlnm.Print_Area" localSheetId="14">'Sheet2'!$A$11:$C$21</definedName>
    <definedName name="_xlnm.Print_Area" localSheetId="15">'Sheet3'!$A$1:$C$46</definedName>
    <definedName name="_xlnm.Print_Titles" localSheetId="1">'AnII'!$A:$A,'AnII'!$1:$2</definedName>
    <definedName name="_xlnm.Print_Titles" localSheetId="9">'AnX'!$1:$2</definedName>
    <definedName name="_xlnm.Print_Titles" localSheetId="0">'ApI'!$1:$3</definedName>
    <definedName name="_xlnm.Print_Titles" localSheetId="3">'ApIII'!$1:$4</definedName>
    <definedName name="_xlnm.Print_Titles" localSheetId="4">'ApIV'!$A:$A,'ApIV'!$2:$3</definedName>
    <definedName name="_xlnm.Print_Titles" localSheetId="8">'ApIX'!$1:$3</definedName>
    <definedName name="_xlnm.Print_Titles" localSheetId="2">'ApV'!$1:$3</definedName>
    <definedName name="_xlnm.Print_Titles" localSheetId="5">'ApVI'!$A:$A,'ApVI'!$1:$3</definedName>
    <definedName name="_xlnm.Print_Titles" localSheetId="7">'ApVIII'!$1:$4</definedName>
    <definedName name="_xlnm.Print_Titles" localSheetId="10">'ApXI'!$A:$A,'ApXI'!$1:$3</definedName>
    <definedName name="_xlnm.Print_Titles" localSheetId="11">'ApXII'!$1:$3</definedName>
    <definedName name="_xlnm.Print_Titles" localSheetId="12">'ApXIV'!$1:$1</definedName>
    <definedName name="_xlnm.Print_Titles" localSheetId="16">'Framework'!$1:$3</definedName>
    <definedName name="_xlnm.Print_Titles" localSheetId="14">'Sheet2'!$1:$3</definedName>
  </definedNames>
  <calcPr fullCalcOnLoad="1"/>
</workbook>
</file>

<file path=xl/sharedStrings.xml><?xml version="1.0" encoding="utf-8"?>
<sst xmlns="http://schemas.openxmlformats.org/spreadsheetml/2006/main" count="1830" uniqueCount="669">
  <si>
    <t>(No. : Persons, Value : '000 Baht)</t>
  </si>
  <si>
    <t>Country</t>
  </si>
  <si>
    <t>Bilateral</t>
  </si>
  <si>
    <t>TIPP</t>
  </si>
  <si>
    <t>AITC</t>
  </si>
  <si>
    <t>TCDC</t>
  </si>
  <si>
    <t>Trilateral</t>
  </si>
  <si>
    <t>Total TICP</t>
  </si>
  <si>
    <t>No.*</t>
  </si>
  <si>
    <t>Value</t>
  </si>
  <si>
    <t>No.</t>
  </si>
  <si>
    <t xml:space="preserve">   - Cambodia</t>
  </si>
  <si>
    <t xml:space="preserve">   - Lao PDR</t>
  </si>
  <si>
    <t xml:space="preserve">   - Myanmar</t>
  </si>
  <si>
    <t xml:space="preserve">   - Vietnam</t>
  </si>
  <si>
    <t>2. SOUTHEAST ASIA</t>
  </si>
  <si>
    <t xml:space="preserve">   - Indonesia</t>
  </si>
  <si>
    <t xml:space="preserve">   - Malaysia</t>
  </si>
  <si>
    <t xml:space="preserve">   - Philippines</t>
  </si>
  <si>
    <t xml:space="preserve">   - Timor Leste</t>
  </si>
  <si>
    <t>3. EAST ASIA</t>
  </si>
  <si>
    <t xml:space="preserve">   - China</t>
  </si>
  <si>
    <t xml:space="preserve">   - Mongolia</t>
  </si>
  <si>
    <t>4. SOUTH ASIA AND MIDDLE EAST</t>
  </si>
  <si>
    <t xml:space="preserve">   - Bangladesh</t>
  </si>
  <si>
    <t xml:space="preserve">   - Bhutan</t>
  </si>
  <si>
    <t xml:space="preserve">   - India</t>
  </si>
  <si>
    <t xml:space="preserve">   - Jordan</t>
  </si>
  <si>
    <t xml:space="preserve">   - Maldives</t>
  </si>
  <si>
    <t xml:space="preserve">   - Nepal</t>
  </si>
  <si>
    <t xml:space="preserve">   - Pakistan</t>
  </si>
  <si>
    <t xml:space="preserve">   - Sri Lanka</t>
  </si>
  <si>
    <t>5. THE PACIFIC</t>
  </si>
  <si>
    <t xml:space="preserve">   - Tajikistan</t>
  </si>
  <si>
    <t xml:space="preserve">   - Uzbekistan</t>
  </si>
  <si>
    <t xml:space="preserve">   - Egypt</t>
  </si>
  <si>
    <t xml:space="preserve">   - Gambia</t>
  </si>
  <si>
    <t xml:space="preserve">   - Kenya</t>
  </si>
  <si>
    <t xml:space="preserve">   - Madagascar</t>
  </si>
  <si>
    <t xml:space="preserve">   - Malawi</t>
  </si>
  <si>
    <t xml:space="preserve">   - Mauritius</t>
  </si>
  <si>
    <t xml:space="preserve">   - Morocco</t>
  </si>
  <si>
    <t xml:space="preserve">   - Mozambique</t>
  </si>
  <si>
    <t xml:space="preserve">   - Nigeria</t>
  </si>
  <si>
    <t xml:space="preserve">   - Senegal</t>
  </si>
  <si>
    <t xml:space="preserve">   - Sudan</t>
  </si>
  <si>
    <t xml:space="preserve">   - Tanzania</t>
  </si>
  <si>
    <t xml:space="preserve">   - Uganda</t>
  </si>
  <si>
    <t xml:space="preserve">   - Zambia</t>
  </si>
  <si>
    <t xml:space="preserve">   - Chile</t>
  </si>
  <si>
    <t xml:space="preserve">   - Colombia</t>
  </si>
  <si>
    <t xml:space="preserve">   - Mexico</t>
  </si>
  <si>
    <t xml:space="preserve">   - Peru</t>
  </si>
  <si>
    <t>GRAND TOTAL</t>
  </si>
  <si>
    <t>Development Project</t>
  </si>
  <si>
    <t xml:space="preserve">Expert/ Mission </t>
  </si>
  <si>
    <t>Equipment</t>
  </si>
  <si>
    <t>Others</t>
  </si>
  <si>
    <t>TOTAL</t>
  </si>
  <si>
    <t>Study</t>
  </si>
  <si>
    <t>Expert/Mission</t>
  </si>
  <si>
    <t>1. THE FOUR NEIGHBOURING COUNTRIES</t>
  </si>
  <si>
    <t>6. AFRICA</t>
  </si>
  <si>
    <t>Agriculture</t>
  </si>
  <si>
    <t>Education</t>
  </si>
  <si>
    <t>Information Technology</t>
  </si>
  <si>
    <t>Infrastructure &amp; Public Utilities</t>
  </si>
  <si>
    <t>Labour &amp; Employment</t>
  </si>
  <si>
    <t>Natural Resources &amp; Environment</t>
  </si>
  <si>
    <t>Public Administration</t>
  </si>
  <si>
    <t>Public Health</t>
  </si>
  <si>
    <t>Science &amp; Technology</t>
  </si>
  <si>
    <t>Social Development &amp; Welfare</t>
  </si>
  <si>
    <t>Tourism</t>
  </si>
  <si>
    <t>Economics</t>
  </si>
  <si>
    <t>Energy</t>
  </si>
  <si>
    <t>1. THE FOUR NEIGHBOURING COUNTRIES :</t>
  </si>
  <si>
    <t xml:space="preserve">    - Cambodia</t>
  </si>
  <si>
    <t xml:space="preserve">    - Lao PDR</t>
  </si>
  <si>
    <t xml:space="preserve">    - Myanmar</t>
  </si>
  <si>
    <t xml:space="preserve">    - Vietnam</t>
  </si>
  <si>
    <t xml:space="preserve">    - Timor Leste</t>
  </si>
  <si>
    <t>Trade, Services &amp; Investment</t>
  </si>
  <si>
    <t xml:space="preserve">    - Bhutan</t>
  </si>
  <si>
    <t xml:space="preserve">    - China</t>
  </si>
  <si>
    <t xml:space="preserve">    - Indonesia</t>
  </si>
  <si>
    <t xml:space="preserve">    - Philippines</t>
  </si>
  <si>
    <t xml:space="preserve">    - Bangladesh</t>
  </si>
  <si>
    <t xml:space="preserve">    - Nepal</t>
  </si>
  <si>
    <t xml:space="preserve">    - Sri Lanka</t>
  </si>
  <si>
    <t xml:space="preserve">  (No. : Persons, Value : '000 Baht)</t>
  </si>
  <si>
    <t>Project</t>
  </si>
  <si>
    <t>Cambodia</t>
  </si>
  <si>
    <t xml:space="preserve"> - Special Project</t>
  </si>
  <si>
    <t xml:space="preserve"> - Development Project</t>
  </si>
  <si>
    <t>Sub-Total</t>
  </si>
  <si>
    <t>Lao PDR</t>
  </si>
  <si>
    <t>Vietnam</t>
  </si>
  <si>
    <t xml:space="preserve">   - Education</t>
  </si>
  <si>
    <t>The Teaching Thai Language at the University of Danang</t>
  </si>
  <si>
    <t>Natural Resources and Environment</t>
  </si>
  <si>
    <t xml:space="preserve"> </t>
  </si>
  <si>
    <t>1. EAST ASIA</t>
  </si>
  <si>
    <t xml:space="preserve">   - Thai to China</t>
  </si>
  <si>
    <t>Training</t>
  </si>
  <si>
    <t>Total</t>
  </si>
  <si>
    <t xml:space="preserve">    - Malaysia</t>
  </si>
  <si>
    <t xml:space="preserve">    - Maldives</t>
  </si>
  <si>
    <t xml:space="preserve">    - Pakistan</t>
  </si>
  <si>
    <t xml:space="preserve">    - Kenya</t>
  </si>
  <si>
    <t>Cooperation Partner</t>
  </si>
  <si>
    <t>Project/Course</t>
  </si>
  <si>
    <t>Sector</t>
  </si>
  <si>
    <t>Beneficiary</t>
  </si>
  <si>
    <t>JICA</t>
  </si>
  <si>
    <t xml:space="preserve"> (No. : Persons, Value : '000 Baht)</t>
  </si>
  <si>
    <t>1. THE FOUR NEIGHBORING COUNTRIES :</t>
  </si>
  <si>
    <t>Project Name</t>
  </si>
  <si>
    <t>2. OTHERS</t>
  </si>
  <si>
    <t xml:space="preserve">      (No. : Person, Value : '000 Baht)</t>
  </si>
  <si>
    <t>Cooperation Framework**</t>
  </si>
  <si>
    <t>7. CIS</t>
  </si>
  <si>
    <t>8. LATIN AMERICA</t>
  </si>
  <si>
    <t>*  :  Only Fellowships</t>
  </si>
  <si>
    <t xml:space="preserve"> *  :  Only Fellowship</t>
  </si>
  <si>
    <t xml:space="preserve"> ****  :  DC &amp; LDC Meeting, Study and Research, Thai Participants</t>
  </si>
  <si>
    <t xml:space="preserve"> ***  :  No. of Participants facilitated by TICA</t>
  </si>
  <si>
    <t xml:space="preserve">1. THE FOUR NEIGHBOURING COUNTRIES </t>
  </si>
  <si>
    <t xml:space="preserve">   - Fiji</t>
  </si>
  <si>
    <t>Industry</t>
  </si>
  <si>
    <t xml:space="preserve">    - Fiji</t>
  </si>
  <si>
    <t>Justice</t>
  </si>
  <si>
    <t xml:space="preserve">  - Education</t>
  </si>
  <si>
    <t xml:space="preserve">  - Public Health</t>
  </si>
  <si>
    <t xml:space="preserve">  - Agriculture</t>
  </si>
  <si>
    <t xml:space="preserve">   - Swaziland</t>
  </si>
  <si>
    <t>Communication</t>
  </si>
  <si>
    <t xml:space="preserve">   - Botswana</t>
  </si>
  <si>
    <t>The Teaching Thai Language at the College of Foreign Languages, VNU, Hanoi</t>
  </si>
  <si>
    <t xml:space="preserve">   - Argentina</t>
  </si>
  <si>
    <t xml:space="preserve">** :  DC &amp; LDC Meeting, Study and Research, Thai Participants </t>
  </si>
  <si>
    <t>10. OTHERS****</t>
  </si>
  <si>
    <t>ACMECS</t>
  </si>
  <si>
    <t>GMS</t>
  </si>
  <si>
    <t>**  :  ACMECS, BIMSTEC, GMS</t>
  </si>
  <si>
    <t>Sub Total</t>
  </si>
  <si>
    <t xml:space="preserve">Energy </t>
  </si>
  <si>
    <t>โครงการพัฒนาหลักสูตรนานาชาติระดับปริญญาโท สาขาการศึกษาทางด้านการพัฒนาของมหาวิทยาลัยแห่งชาติลาว</t>
  </si>
  <si>
    <t>The Project on Training Program in Technology of Medicine &amp; Public Health Personnel from Lao PDR initiated by HRH Princess Maha Chakri Sirindhorn Phrase II</t>
  </si>
  <si>
    <t>Curriculum Development in Teaching Thai Language at Yangon University of Foreign Language</t>
  </si>
  <si>
    <t xml:space="preserve">   - Costa Rica</t>
  </si>
  <si>
    <t>โครงการพัฒนาศักยภาพในด้านการเกษตรของมหาวิทยาลัยจำปาสัก</t>
  </si>
  <si>
    <t>โครงการพัฒนาบุคลากรคณะเกษตรนาบง มหาวิทยาลัยแห่งชาติลาว</t>
  </si>
  <si>
    <t xml:space="preserve">  - Social Development &amp; Welfare</t>
  </si>
  <si>
    <t xml:space="preserve">   - El Salvador</t>
  </si>
  <si>
    <t xml:space="preserve">   - Paraguay</t>
  </si>
  <si>
    <t>* Unclassified Recipient Country</t>
  </si>
  <si>
    <t xml:space="preserve">   - Cook Islands</t>
  </si>
  <si>
    <t xml:space="preserve">   - Ethiopia</t>
  </si>
  <si>
    <t>โครงการพัฒนาคณะพยาบาลศาสตร์ มหาวิทยาลัยวิทยาศาสตร์ สุขภาพ</t>
  </si>
  <si>
    <t>โครงการพัฒนาหลักสูตรการสอนภาษาไทย ณ ม. พนมเปญ</t>
  </si>
  <si>
    <t>Fellowship (IR)</t>
  </si>
  <si>
    <r>
      <t>No.</t>
    </r>
    <r>
      <rPr>
        <b/>
        <vertAlign val="superscript"/>
        <sz val="14"/>
        <rFont val="Cordia New"/>
        <family val="2"/>
      </rPr>
      <t>***</t>
    </r>
  </si>
  <si>
    <t xml:space="preserve">   - Seychelles</t>
  </si>
  <si>
    <t xml:space="preserve">    - Eritrea</t>
  </si>
  <si>
    <t xml:space="preserve">  - Natural Resources &amp; Environment</t>
  </si>
  <si>
    <t>แผนงานโครงการความร่วมมือมหาวิทยาลัยเชียงใหม่ กับ มหาวิทยาลัยสุพานุวง</t>
  </si>
  <si>
    <t>- โครงการพัฒนาหลักสูตรปรุงแต่งกสิกรรม (Agro- Processing) มหาวิทยาลัยสุพานุวง</t>
  </si>
  <si>
    <t>โครงการพัฒนาวิทยาลัยพลศึกษา สาขาการจัดการกีฬา และการสอนกีฬา</t>
  </si>
  <si>
    <t>โครงการพัฒนาวิทยาลัยศิลปศึกษา</t>
  </si>
  <si>
    <t>โครงการพัฒนาห้องปฎิบัติการวิจัยโรคปลา</t>
  </si>
  <si>
    <t>โครงการตามแผนงานความร่วมมือระยะยาวด้านอาชีวศึกษา</t>
  </si>
  <si>
    <t>โครงการพัฒนาห้องปฏิบัติการวิเคราะห์คุณภาพอาหารสัตว์</t>
  </si>
  <si>
    <t>โครงการความร่วมมือไทย-ลาว เพื่อพัฒนาทรัพยากรธรณีอย่างยั่งยืน</t>
  </si>
  <si>
    <t>โครงการพระราชทานความช่วยเหลือแก่กัมพูชาด้านสาธารณสุข (มาเลเรีย)</t>
  </si>
  <si>
    <t>Cooperation Framework</t>
  </si>
  <si>
    <t xml:space="preserve"> - Education</t>
  </si>
  <si>
    <t xml:space="preserve"> - Agriculture</t>
  </si>
  <si>
    <t xml:space="preserve"> - Sciences &amp; Technology</t>
  </si>
  <si>
    <t xml:space="preserve">    - Malawi</t>
  </si>
  <si>
    <t xml:space="preserve">   - Eritrea</t>
  </si>
  <si>
    <t xml:space="preserve">   - Guinea</t>
  </si>
  <si>
    <t xml:space="preserve">   - Palestine</t>
  </si>
  <si>
    <t>\\\\\\\\\\\\\\\\\\\\\\\\\\\\\\\\\\\\\\\\\\\\\\\\\\\\\\\\\\\\\\\\\\\\\\\\\\\\\\\\\\\\\\\\\\\\\\\\\\\\\\\\\\\\\\\\\\\\\\\\\\\\\\\\\\\\\\\\\\\\\\\\\\\\\\\\\\\\\\\\\\\\\\\\\\\\\\\\\\\\\\\\\\\\\\\\\\\\\\\\\\\\\\\\\\\\\\\\\\\\\\\\\\\\\\\\\\\\\\\\\\\\\\\\\\\\\\\\\\\\\\\\\\\\\\\\\\\\\\\\\\\\\\\\\\\\\\\\\\\\\\\\\\\\\\\\\\\\\\\\\\\\\\\\\\\\\\\\\\\\\\\\\\\\\\\\\\\\\\\\\\\\\\\\\\\\\\\\\\\\\\\\\\\\\\\\\\\\\\\\\\\\\\\\\\\\\\\\\\\\\\\\\\\\\\\\\\\\\\\\\\\\\\\\\\\\\\\\\\\\\\\\\\\\\\\\\\\\\\\\\\\\\\\\\\\\\\\\\\\\\\\\\\\\\\\\\\\\\\\\\\\\\\\\\\\\\\\\\\\\\\\\\\\\\\\\\\\\\\\\\\\\\\\\\\\\\\\\\\\\\\\\\\\\\\\\\\\\\\\\\\\\\\\\\\\\\\\\\\\\\\\\\\\\\\\\\\\\\\\\\\\\\\\\\\\\\\\\\\\\\\\\\\\\\\\\\\\\\\\\\\\\\\\\\\\\\\\\\\\\\\\\\\\\\\\\\\\\\\\\\\\\\\\\\\\\\\\\\\\\\\\\\\\\\\\\\\\\\\\\\\\\\\\\\\\\\\\\\\\\\\\\\\\\\\\\\\\\\\\\\\\\\\\\\\\\\\\\\\\\\\\\\\\\\\\\\\\\\\\\\\\\\\\\\\\\\\\\\\\\\\\\\\\\\\\\\\\\\\\\\\\\\\\\\\\\\\\\\\\\\\\\\\\\\\\\\\\\\\\\\\\\\\\\\\\\\\\\\\\\\\\\\\\\\\\\\\\\\\\\\\\\\\\\\\\\\\\\\\\\\\\\\\\\\\\\\\\\\\\\\\\\\\\\\\\\\\\\\\\\\\\\\\\\\\\\\\\\\\\\\\\\\\\\\\\\\\\\\\\\\\\\\\\\\\\\\\\\\\\\\\\\\\\\\\\\\\\\\\\\\\\\\\\\\\\\\\\\\\\\\\\\\\\\\\\\\\\\\\\\\\\\\\\\\\\\\\\\\\\\\\\\\\\\\\\\\\\\\\\\\\\\\\\\\\\\\\\\\\\\\\\\\\\\\\\\\\\\\\\\\\\\\\\\\\\\\\\\\\\\\\\\\\\\\\\\\\\\\\\\\\\\\\\\\\\\\\\\\\\\\\\\\\\\\\\\\\\\\\\\\\\\\\\\\\\\\\\\\\\\\\\\\\\\\\\\\\\\\\\\\\\\\\\\\\\\\\\\\\\\\\\\\\\\\\\\\\\\\\\\\\\\\\\\\\\\\\\\\\\\\\\\\\\\\\\\\\\\\\\\\\\\\\\\\\\\\\\\\\\\\\\\\\\\\\\\\\\\\\\\\\\\\\\\\\\\\\\\\\\\\\</t>
  </si>
  <si>
    <t>\\\\\\\\\\\\\\\\\\\\\\\\\\\\\\\\\\\\\\\\\\\\\\\\\\\\\\\\\\\\\\\\\\\\\\\\\\\\\\\\\\\\\\\\\\\\\\\\\\\\\\\\\\\\\\\\\\\\\\\\\\\\\\\\\\\\\\\\\\\\\\\\\\\\\\\\\\\\\\\\\\\\\\\\\\\\\\\\\\\\\\\\\\\\\\\\\\\\\\\\\\\\\\\\\\\\\\\\\\\\\\\\\\\\\\\\\\\\\\\\\\\\\\\\\\\\\\\\\\\\\\\\\\\\\\\\\\\\\\\\\\\\\\\\\\\\\\\\\\\\\\\\\\\\\\\\\\\\\\\\\\\\\\\\\\\\\\\\\\\\\\\\\\\\\\\\\\\\\\\\\\\\\\\\\\\\\\\\\\\\\\\\\\\\\\\\\\\\\\\\\\\\\\\\\\\\\\\\\\\\\\\\\\\\\\\\\\\\\\\\\\\\\\\\\\\\\\\\\\\\\\\\\\\\\\\\\\\\\\\\\\\\\\\\</t>
  </si>
  <si>
    <t>\\\\\\\\\\\\\\\\\\\\\\\\\\\\\\\\\\\\\\\\\\\\\\\\\\\\\\\\\</t>
  </si>
  <si>
    <t>\\\\\\\\\\\\\\\\\\\\\\\\\\\\\\\\\\\\\\\\\\\\\\\\\\\\\\\\\\\\\\\\\\\\\\\\\\\\\\\\\\\\\\\\\\\\\\\\\\\\\\\\\\\\\\\\\\\\\\\\\\\\\\\\\\\\\\\\\\\\\\\\\\\\\\\\\\\\\\\\\\\\\\\\\\\\\\\\\\\\\\\\\\\\\\\\\\\\\\\\\\\\\\\\\\\\\\\\\\\\\\\\\\\\\\\\\\\\\\\\\\\\\\\\\\\\\\\\\\\\\\\\\\\\\\\\\\\\\\\\\\\\\\\\\\\\\\\\\\\\\\\\\\\\\\\\\\\\\\\\\\\\\\\\\\\\\\\\\\\\\\\\\\\\\\\\\\\\\\\\\\\\\\\\\\\\\\\\\\\\\\\\\\\\\\\\\\\\\\\\\\\\\\\\\\\\\\\\\\\\\\\\\\\\\</t>
  </si>
  <si>
    <t>\\\\\\\\\\\\\\\\\\\\\\\\\\\\\\\\\\\\\\\\\\\\\\\\\\\\\\\\\\\\\\\\\\\\\\\\\\\\\\\\\\\\\\\\\\\\\\\\\\\\\\\\\\\\\\\\\\\\\\\\\\\\\\\\\\\\\\\\\\\\\\\\\\\\\\\\\\\\\\\\\\\\\\\\\\\\\\\\\\\\\\\\\\\\\\\\\\\\\\\\\\\\\\\\\\\\\\\\\\\\\\\\\\\\\\\\\\\\\\\\\\\\\\\\\\\\\\\\\\\\\\\\\\\\\\\\\\\\\\\\\\\\\\\\\\\\\\\\\\\\\\\\\\\\\\\\\\\\\\\\\\\\\\\\\\\\\\\\\\\\\\\\\\\\\\\\\\\\\\\\\\\\\\\\\\\\\\\\\\\\\\\\\\\\\\\\\\\\\\\\\\\\\\\\\\\\\\\\\\\\\\\\\\\\\\\\\\\\\\\\\\\\\\\\\\\\\\\\\\\\\\\\\\\\\\\\\\\\\\\\\\\\\\\\\\\\\\\\\\\\\\\\\\\\\\\\\\\\\\\\\\\\\\\\\\\\\\\\\\\\\\\\\\\\\\\\\\\\\\\\\\\\\\\\\\\\\\\\\\\\\\\\\\\\\\\\\\\\\\\\\\\\\\\\\\\\\\\\\\\\\\\\\\\\\\\\\\\\\\\\\\\\\\\\\\\\\\\\\\\\\\\\\\\\\\\\\\\\\\</t>
  </si>
  <si>
    <t xml:space="preserve">   - Cuba</t>
  </si>
  <si>
    <t xml:space="preserve">   - Samoa</t>
  </si>
  <si>
    <t>โครงการพัฒนาสื่ออิเล็กทรอนิกส์เพื่อการเรียนการสอนระดับมัธยมศึกษาตอนปลาย</t>
  </si>
  <si>
    <t>โครงการพัฒนาโรงพยาบาลเมืองปากซอง</t>
  </si>
  <si>
    <t xml:space="preserve">  - Public Administration</t>
  </si>
  <si>
    <t>Transportation</t>
  </si>
  <si>
    <t>School under Her Royal Highness Princess Maha Chakri Sirindhorn Sponsorship to Contribute to Education for the Kingdom of Cambodia  (วิทยาลัยกำปงเฌอเตียล)</t>
  </si>
  <si>
    <t xml:space="preserve">   - Oman</t>
  </si>
  <si>
    <t>Myanmar</t>
  </si>
  <si>
    <t>Other</t>
  </si>
  <si>
    <t>-  Agricuture</t>
  </si>
  <si>
    <t>Global Warming Mitigation and Adaptation by Balancing Sustainable Energy Management (GSEM)</t>
  </si>
  <si>
    <t xml:space="preserve">   - Georgia</t>
  </si>
  <si>
    <t xml:space="preserve">    - Vanuatu</t>
  </si>
  <si>
    <t>3. SOUTH ASIA AND MIDDLE EAST</t>
  </si>
  <si>
    <t>5. AFRICA</t>
  </si>
  <si>
    <t>4. THE PACIFIC</t>
  </si>
  <si>
    <t>โครงการโรงเรียนมัธยมสมบูรณ์เมืองเวียงไช แขวงหัวพัน</t>
  </si>
  <si>
    <t>โครงการพัฒนาโรงพยาบาลเมืองโพนโฮง</t>
  </si>
  <si>
    <t xml:space="preserve">  - Information Technology</t>
  </si>
  <si>
    <t>โครงการปรับปรุงระบบสื่อสารข้อมูลข่าวสารอุตุนิยมวิทยาด้วยเทคนิค Web-Base และระบบพื้นฐานโครงร่าง IT</t>
  </si>
  <si>
    <t>โครงการพัฒนาสถาบันผู้บริหารการพัฒนาการศึกษา</t>
  </si>
  <si>
    <t>โครงการพัฒนาโรงเรียนเทคนิควิชาชีพแขวงสะหวันนะเขต</t>
  </si>
  <si>
    <t xml:space="preserve">  - Communication</t>
  </si>
  <si>
    <t>โครงการสอนภาษาไทย ณ ม. เมียนเจย</t>
  </si>
  <si>
    <t>โครงการ Buffalo Development in Myanmar</t>
  </si>
  <si>
    <t>โครงการ Foot and Mouth Disease (FMD) Vaccine</t>
  </si>
  <si>
    <t>The Teaching Thai Language at the University of Hojiminh</t>
  </si>
  <si>
    <t xml:space="preserve">- ค่าใช้จ่ายในการหารือการจัดตั้ง Thai Center </t>
  </si>
  <si>
    <t xml:space="preserve">   - Trade, Services &amp; Investment</t>
  </si>
  <si>
    <t>โครงการพัฒนาบุคลากรศูนย์เทคโนโลยีข่าวสารการศึกษาและกีฬา</t>
  </si>
  <si>
    <t>โครงการการจัดทำโรงเรียนต้นแบบการพัฒนาคุณภาพชีวิตเด็กและเยาวชนสำหรับครูจากเมียนมาร์ ในการพัฒนาเด็กและเยาวชนตามพระราชดำริฯ</t>
  </si>
  <si>
    <t xml:space="preserve">   - Panama</t>
  </si>
  <si>
    <t xml:space="preserve">    - Nigeria</t>
  </si>
  <si>
    <t>6. LATIN AMERICA</t>
  </si>
  <si>
    <t xml:space="preserve">  -  Eritea</t>
  </si>
  <si>
    <t xml:space="preserve">   - Vanuatu</t>
  </si>
  <si>
    <t xml:space="preserve">   - Bahamas</t>
  </si>
  <si>
    <t>Tropical Medicine Community Health Care and Research</t>
  </si>
  <si>
    <t xml:space="preserve">    - Afghanistan</t>
  </si>
  <si>
    <t xml:space="preserve">    - Comoros</t>
  </si>
  <si>
    <t xml:space="preserve">   - Ghana</t>
  </si>
  <si>
    <t>+</t>
  </si>
  <si>
    <t>โครงการพัฒนาโรงพยาบาลแขวงบ่อแก้ว ระยะที่ 2</t>
  </si>
  <si>
    <t>โครงการก่อสร้างศูนย์แรกรับผู้เสียหายจากการค้ามนุษย์ไทย-ลาว</t>
  </si>
  <si>
    <t xml:space="preserve">โครงการพัฒนาวิทยาลัยเทคนิคแขวงเวียงจันทน์ </t>
  </si>
  <si>
    <t>โครงการหมู่บ้านเข้มแข็งคู่ขนานตามแนวชายแดนไทย-กัมพูชา</t>
  </si>
  <si>
    <t xml:space="preserve">  - Labour &amp; Employment</t>
  </si>
  <si>
    <t>โครงการจัดตั้งศูนย์พัฒนาฝีมือแรงงานไทย-กัมพูชา</t>
  </si>
  <si>
    <t>โครงการจัดตั้งศูนย์แรกรับเหยื่อค้ามนุษย์และกลุ่มเสี่ยง</t>
  </si>
  <si>
    <t>โครงการพัฒนาหลักสูตรการเรียนการสอนภาษาไทย ณ พระตะบอง</t>
  </si>
  <si>
    <t>Farmer Group Development for Improving Vegetable and Fruit Production Standard in Cambodia</t>
  </si>
  <si>
    <t>โครงการเสริมสร้างความสามารถในการจัดการและใช้ประโยชน์จากไผ่</t>
  </si>
  <si>
    <t>โครงการสำรวจพื้นที่ชายแดนฝั่งเมียนมาร์ที่มีศักยภาพในการเชื่อมโยงกับประทศไทย</t>
  </si>
  <si>
    <t>แผนงานด้านการส่งเสริมการค้าชายแดนไทย-ลาว-เวียดนาม และไทย-เมียนมาร์</t>
  </si>
  <si>
    <t>แผนงานส่งเสริมการลงทุนจากต่างประเทศของเมียนมาร์</t>
  </si>
  <si>
    <t xml:space="preserve">   -  Agriculture</t>
  </si>
  <si>
    <t>โครงการสร้างศูนย์กลางการผลิตผักคุณภาพ</t>
  </si>
  <si>
    <t>Argentina</t>
  </si>
  <si>
    <t>- Agriculture</t>
  </si>
  <si>
    <t>Bangladesh</t>
  </si>
  <si>
    <t>โครงการปรับปรุงพัฒนาหน่วยจัดทำขาเทียม ณ ร.พ. National Institute of Traumatology and Orthopedic Rehabilitation</t>
  </si>
  <si>
    <t>Bhutan</t>
  </si>
  <si>
    <t xml:space="preserve">  -  Eduaction</t>
  </si>
  <si>
    <t>โครงการพัฒนาคุณภาพชีวิตเด็กและเยาวชนสำหรับครูภูฏานตามพระราชดำริฯ</t>
  </si>
  <si>
    <t xml:space="preserve">  -  Agriculture</t>
  </si>
  <si>
    <t>โครงการส่งเสริมด้านการเกษตร โดยเน้นพัฒนาผลิตภัณฑ์ OTOP</t>
  </si>
  <si>
    <t>Capacity Development of the College of Natural Resources</t>
  </si>
  <si>
    <t>โครงการอาสาสมัครเพื่อนไทย</t>
  </si>
  <si>
    <t>Colombia</t>
  </si>
  <si>
    <t xml:space="preserve">Jordan </t>
  </si>
  <si>
    <t>- Social Development &amp; Welfare</t>
  </si>
  <si>
    <t>โครงการทำฝนหลวง</t>
  </si>
  <si>
    <t>Mozambique</t>
  </si>
  <si>
    <t>โครงการเพาะเลี้ยงปลานิลแดง</t>
  </si>
  <si>
    <t xml:space="preserve">  - Development Project</t>
  </si>
  <si>
    <t>Timor-Leste</t>
  </si>
  <si>
    <t xml:space="preserve">   - Public Administration</t>
  </si>
  <si>
    <t xml:space="preserve">โครงการจัดตั้งหมู่บ้านต้นแบบตามหลักปรัชญาเศรษฐกิจพอเพียง ณ เมืองเฮร่า </t>
  </si>
  <si>
    <t>Malaysia</t>
  </si>
  <si>
    <t>Exchange of Teachers and School Administrative for the Promote</t>
  </si>
  <si>
    <t>Tonga</t>
  </si>
  <si>
    <t>โครงการความร่วมมือด้านการเกษตรตามหลักปรัชญาของเศรษฐกิจพอเพียงในพื้นที่สำนักพระราชวังตองกา</t>
  </si>
  <si>
    <t>Indonesia</t>
  </si>
  <si>
    <t>แผนงานความร่วมมือเพื่อการพัฒนาไทย-ภูฏานปี 57- 59</t>
  </si>
  <si>
    <t>โครงการพืชอาหารสัตว์และเพิ่มผลผลิตโคเนื้อ</t>
  </si>
  <si>
    <t>โครงการด้านการเลี้ยงผึ้ง ผลิตภัณฑ์ผึ้งและการตลาด</t>
  </si>
  <si>
    <t xml:space="preserve">โครงการ RNAi or Related Techniques in Plant Biotechnology </t>
  </si>
  <si>
    <t xml:space="preserve">โครงการความร่วมมือด้าน Rural Development </t>
  </si>
  <si>
    <t>โครงการพัฒนาศักยภาพด้านนิติวิทยาศาสตร์ระหว่างไทย - อาร์เจนตินา</t>
  </si>
  <si>
    <t>Philippines</t>
  </si>
  <si>
    <t>โครงการพัฒนาเด็กและเยาวชนสำหรับคณะผู้บริหารและครูจากฟิลิปปินส์</t>
  </si>
  <si>
    <t>Ethiopia (1), Ghana (1), Jamaica (2), Kazakhstan (1), Mexico (1), Nepal (1), Pakistan (1), Paraguay (1), Sri Lanka (1), Sudan (1), Uzbekistan(1)</t>
  </si>
  <si>
    <t>Buakaew Roundtable International 2015 สำหรับผู้บริหารระดับสูงของประเทศหมู่เกาะแปซิฟิก</t>
  </si>
  <si>
    <t>Fiji(2), Kiribati (2), Palau (1), Samoa (2), Slomom Islands (2), Tonga (3), Vanuatu (4)</t>
  </si>
  <si>
    <t>บัวแก้วสัมพันธ์ปี 2014 เศรษฐกิจพอเพียงและ OTOP ให้กลุ่มประเทศเอเซียใต้ ตะวันออกกลาง แอฟริกา และลาตินอเมริกา</t>
  </si>
  <si>
    <t>Chile (1), Colombia (2), Costa Rica (1), Dominican Republic (1), El Salvador (1), Guatemala (1), Loa PDR (1), Mexico (1), Myanmar (1), Panama (1), Paraguay (1), Peru (1)</t>
  </si>
  <si>
    <t>Buakaew Roundtable International 2013 ( Sufficiency Economy and OTOP)</t>
  </si>
  <si>
    <t>Afganistan (1), Argentina (1), Bangladesh (1), Bhutan (1) Chile (1), Colombia (1), Egypt (1), El Salvador (1), Guinea (1), Iran (1), Jordan (1), Kenya (1), Madagascar(1), Maldives(1), Mexico (1),Nepal (1), Oman (1), Palestine (1),  Paraguay (1), Sri Lanka (1), Uganda (1), Yemen (1)</t>
  </si>
  <si>
    <t xml:space="preserve">Sufficiency Economy </t>
  </si>
  <si>
    <t>Passage from Sufficiency Economy to Sustainable Development of Africa</t>
  </si>
  <si>
    <t>Kenya (5), Madagascar (2), Rwanda (1), Tanzania (2), Uganda(2)</t>
  </si>
  <si>
    <t>Buakaew Roundtable International 2015 (Sufficiency Economy and Crop Substitution 2015 ให้กลุ่มประเทศเอเซียใต้ ตะวันออกกลาง แอฟริกา และลาตินอเมริกา)</t>
  </si>
  <si>
    <t xml:space="preserve">   - Tonga</t>
  </si>
  <si>
    <t xml:space="preserve">   - Kiribati</t>
  </si>
  <si>
    <t xml:space="preserve">   - Kazakhstan</t>
  </si>
  <si>
    <t xml:space="preserve">   - Kyrgyzstan</t>
  </si>
  <si>
    <t xml:space="preserve">   - Comoros</t>
  </si>
  <si>
    <t xml:space="preserve">   - Jamaica</t>
  </si>
  <si>
    <t xml:space="preserve">   - Lesotho</t>
  </si>
  <si>
    <t xml:space="preserve">   - Afghanistan</t>
  </si>
  <si>
    <t xml:space="preserve">   - Palau</t>
  </si>
  <si>
    <t xml:space="preserve">   - Brunei</t>
  </si>
  <si>
    <t xml:space="preserve">   - Solomon Islands</t>
  </si>
  <si>
    <t xml:space="preserve">   - Cameroon</t>
  </si>
  <si>
    <t xml:space="preserve">   - Togo</t>
  </si>
  <si>
    <t xml:space="preserve">   - Congo</t>
  </si>
  <si>
    <t xml:space="preserve">   - Mauritania</t>
  </si>
  <si>
    <t xml:space="preserve">   - Russia</t>
  </si>
  <si>
    <t xml:space="preserve">   - Trinidad and Tobago</t>
  </si>
  <si>
    <t xml:space="preserve">   - Zimbabwe</t>
  </si>
  <si>
    <t>โครงการสนับสนุนการสร้างอาชีพ สำหรับผู้ได้รับผลกระทบจากสถานการณ์รัฐยะไข่</t>
  </si>
  <si>
    <t>โครงการพัฒนาเขตเศรษฐกิจพิเศษทวายและพื้นที่โครงการที่เกี่ยวข้อง</t>
  </si>
  <si>
    <t>-  Study Visit on Hospital Management and Health Service System for Administrators</t>
  </si>
  <si>
    <t>Other *</t>
  </si>
  <si>
    <t>โครงการพระราชดำริเพื่อร่วมมือและแลกเปลี่ยนประสบการณ์ด้านวิชาการกับต่างประเทศของสถาบันวิจัยจุฬาภรณ์</t>
  </si>
  <si>
    <t xml:space="preserve"> -  Social Development &amp; Welfare</t>
  </si>
  <si>
    <t>โครงการพัฒนาทรัพยากรมนุษย์ด้านกีฬา</t>
  </si>
  <si>
    <t xml:space="preserve">  - Economic</t>
  </si>
  <si>
    <t>โครงการศึกษาทางไกลพระราชทานระบบ eDLTV</t>
  </si>
  <si>
    <t>- Education</t>
  </si>
  <si>
    <t xml:space="preserve">5. PACIFIC </t>
  </si>
  <si>
    <t>Others * : DC LDC Meeting, Study and Research , Thai Participants and Unclassified Recipient Country</t>
  </si>
  <si>
    <t xml:space="preserve">   - Cote D'lvoire</t>
  </si>
  <si>
    <t xml:space="preserve"> Project under Bilateral Programme (TICP FY 2015)                                                                                                                            </t>
  </si>
  <si>
    <t>โครงการใช้เทคโนโลยีข่าวสารและการสื่อสารสำหรับการศึกษาทางไกลผ่านโทรทัศน์และ CD/DVCD/VCD</t>
  </si>
  <si>
    <t>.</t>
  </si>
  <si>
    <t xml:space="preserve">   - Singapore</t>
  </si>
  <si>
    <t xml:space="preserve">   - Bahrain</t>
  </si>
  <si>
    <t xml:space="preserve">   - Iran</t>
  </si>
  <si>
    <t xml:space="preserve">   - Iraq</t>
  </si>
  <si>
    <t xml:space="preserve">   - Lebanon</t>
  </si>
  <si>
    <t xml:space="preserve">   - Turkey</t>
  </si>
  <si>
    <t xml:space="preserve">   - United Arab Emirates</t>
  </si>
  <si>
    <t xml:space="preserve">   - Yemen</t>
  </si>
  <si>
    <t xml:space="preserve">   - Marshall Islands</t>
  </si>
  <si>
    <t xml:space="preserve">   - Micronesia</t>
  </si>
  <si>
    <t xml:space="preserve">   - Papua new Guinea</t>
  </si>
  <si>
    <t xml:space="preserve">   - Tuvalu</t>
  </si>
  <si>
    <t xml:space="preserve">   - Angola</t>
  </si>
  <si>
    <t xml:space="preserve">   - Benin</t>
  </si>
  <si>
    <t xml:space="preserve">   - Bukina Faso</t>
  </si>
  <si>
    <t xml:space="preserve">   - Burundi</t>
  </si>
  <si>
    <t xml:space="preserve">   - Djibouti</t>
  </si>
  <si>
    <t xml:space="preserve">   - Gabon</t>
  </si>
  <si>
    <t xml:space="preserve">   - Liberia</t>
  </si>
  <si>
    <t xml:space="preserve">   - Libya</t>
  </si>
  <si>
    <t xml:space="preserve">   - Mali</t>
  </si>
  <si>
    <t xml:space="preserve">   - Namibia</t>
  </si>
  <si>
    <t xml:space="preserve">   - Niger Republic</t>
  </si>
  <si>
    <t xml:space="preserve">   - Rwanda</t>
  </si>
  <si>
    <t xml:space="preserve">   - Somalia</t>
  </si>
  <si>
    <t xml:space="preserve">   - South Africa</t>
  </si>
  <si>
    <t xml:space="preserve">   - Tunisia</t>
  </si>
  <si>
    <t xml:space="preserve">   - Armenia</t>
  </si>
  <si>
    <t xml:space="preserve">   - Azerbaijan</t>
  </si>
  <si>
    <t xml:space="preserve">   - Belarus</t>
  </si>
  <si>
    <t xml:space="preserve">   - Moldova</t>
  </si>
  <si>
    <t xml:space="preserve">   - Turkmenistan</t>
  </si>
  <si>
    <t xml:space="preserve">   - Ukraine</t>
  </si>
  <si>
    <t xml:space="preserve">   - Czech</t>
  </si>
  <si>
    <t xml:space="preserve">   - Poland</t>
  </si>
  <si>
    <t xml:space="preserve">   - Slovakia</t>
  </si>
  <si>
    <t xml:space="preserve">   - Belize</t>
  </si>
  <si>
    <t xml:space="preserve">   - Bolivia</t>
  </si>
  <si>
    <t xml:space="preserve">   - Brazil</t>
  </si>
  <si>
    <t xml:space="preserve">   - Dominica</t>
  </si>
  <si>
    <t xml:space="preserve">   - Ecuador</t>
  </si>
  <si>
    <t xml:space="preserve">   - Guatemala</t>
  </si>
  <si>
    <t xml:space="preserve">   - Korea Republic</t>
  </si>
  <si>
    <t xml:space="preserve">   - Israel</t>
  </si>
  <si>
    <t>8. EASTERN EUROPE</t>
  </si>
  <si>
    <t>Research and Development of Biofertilizer and Biocontrol to increase Cash Crop Production</t>
  </si>
  <si>
    <t>CPS</t>
  </si>
  <si>
    <t xml:space="preserve">   - South Sudan</t>
  </si>
  <si>
    <t xml:space="preserve">    - Rwanda</t>
  </si>
  <si>
    <t xml:space="preserve">    - South Sudan</t>
  </si>
  <si>
    <t>โครงการพัฒนาความสามารถด้านการประมงแก่วิทยาลัยกสิกรรมและป่าไม้ จำปาสัก</t>
  </si>
  <si>
    <t>โครงการพัฒนาพิพิธภัณฑ์หินและแร่วิทยาลัยเทคนิคสรรพวิชา</t>
  </si>
  <si>
    <t>โครงการพัฒนาโรงเรียนเทคนิคหลวงพระบาง</t>
  </si>
  <si>
    <t>โครงการพัฒนาวิทยาลัยเทคนิคสรรพวิชา</t>
  </si>
  <si>
    <t>โครงการศูนย์พัฒนาฝีมือแรงงานไทย-กัมพูชา</t>
  </si>
  <si>
    <t>โครงการเสริมสร้างความสามารถในการจัดการและใช้ประโยชน์จากไผ่ Cultivation and Plantation Management to Support Sustainable Use of Bamboo</t>
  </si>
  <si>
    <t>Volunteer</t>
  </si>
  <si>
    <t>CSEP</t>
  </si>
  <si>
    <t>Senegal</t>
  </si>
  <si>
    <t>โครงการตั้งหน่วยผลิตขาเทียม ณ ร.พ. ทหารผ่านศึก เซเนกัล</t>
  </si>
  <si>
    <t>โครงการจัดตั้งสถาบันเทคโนโลยีกำปงสปือ</t>
  </si>
  <si>
    <t xml:space="preserve">Labour &amp; Employment </t>
  </si>
  <si>
    <t>โครงการพัฒนาโรงเรียนกสิกรรมดงคำช้าง ด้านเศรษฐกิจพอเพียง</t>
  </si>
  <si>
    <t>-  ทุนศึกษาคณะครุศาสตร์อุตสาหกรรม</t>
  </si>
  <si>
    <t>แผนงานโครงการพัฒนาเขตเศรษฐกิจพิเศษทวายและพื้นที่โครงการที่เกี่ยวข้อง</t>
  </si>
  <si>
    <t>Dairy Development in Myanmar</t>
  </si>
  <si>
    <t>Curriculum Development in Teaching Thai Language at Mandalay University of Foreign Language</t>
  </si>
  <si>
    <t>IMT-GT</t>
  </si>
  <si>
    <t xml:space="preserve">   - Cape Verde</t>
  </si>
  <si>
    <t>9. Europe</t>
  </si>
  <si>
    <t>10. OTHERS*</t>
  </si>
  <si>
    <t>Others * :  Thai Participants and Unclassified Recipient Country</t>
  </si>
  <si>
    <t xml:space="preserve">    - Jordan</t>
  </si>
  <si>
    <t>10. OTHERS</t>
  </si>
  <si>
    <t>Monitoring Forecasting and Warning Outbreak Situation on Rice</t>
  </si>
  <si>
    <t xml:space="preserve">Remote Sensing Application for Northern Thailand  Water Resources Management </t>
  </si>
  <si>
    <t>โครงการพัฒนาโรงพยาบาลแขวงบ่อแก้ว</t>
  </si>
  <si>
    <t>โครงการสอนภาษาไทย ณ มมินทร์ พนมเปญ</t>
  </si>
  <si>
    <t>Farm and Soil Management Project</t>
  </si>
  <si>
    <t>โครงการส่งเสริมด้านการเกษตร โดยเน้นพัฒนาผลิตภัณฑ์ OGOP</t>
  </si>
  <si>
    <t>Capacity Development of College of Natural Resources</t>
  </si>
  <si>
    <t>โครงการพระราชดำริของสมเด็จพระราชาธิบดีจิกมี เคเซอร์ นัมเกล วังชุก</t>
  </si>
  <si>
    <t>Sri Lanka</t>
  </si>
  <si>
    <t>Integration of Sericulture Fish Farming and Mushroom Production</t>
  </si>
  <si>
    <t>The Development of Agricultural Cooperative Business in Cambodia</t>
  </si>
  <si>
    <t>โครงการความร่วมมือไทย-ตองกา</t>
  </si>
  <si>
    <t>Theme</t>
  </si>
  <si>
    <t>Climate Change</t>
  </si>
  <si>
    <t>Adapting to Climate Change : Facing the Consequence</t>
  </si>
  <si>
    <t>Natural Disasters Management</t>
  </si>
  <si>
    <t>Food Security</t>
  </si>
  <si>
    <t>Health Promotion and Health Care Management for Preschool Children</t>
  </si>
  <si>
    <t>Management of Antiretroviral Treatment (ART) and Long - Term Adherance to ART</t>
  </si>
  <si>
    <t>Toward a One Health Approach to Antimicrobial Resistance</t>
  </si>
  <si>
    <t>Sufficiency Economy Philisophy</t>
  </si>
  <si>
    <t>Integration of Sufficiency Economy for Empowerment on Mobilizing Sustainable Development</t>
  </si>
  <si>
    <t>Sufficiency Economy Philosophy towards a Sustainable Development</t>
  </si>
  <si>
    <t>Sustainable Development Goals</t>
  </si>
  <si>
    <t>Forest based Eco-tourism Management in Thailand</t>
  </si>
  <si>
    <t>Modern Technology for Sustainable Agricultural Systems</t>
  </si>
  <si>
    <t>Sustainable Animal Production and Resource Management for Sustainable Agriculture and Food Safety</t>
  </si>
  <si>
    <t>โครงการศูนย์พัฒนาฝีมือแรงงานไทย-ลาว</t>
  </si>
  <si>
    <t>- โครงการสร้างทักษะแรงงาน/วิชาชีพ (นครพนม)</t>
  </si>
  <si>
    <t>โครงการศูนย์พัฒนาฝีมือแรงงานไทย-เมียนมา</t>
  </si>
  <si>
    <t>- โครงการสร้างทักษะแรงงาน/วิชาชีพ (กาญจนบุรี)</t>
  </si>
  <si>
    <t>- โครงการสร้างทักษะแรงงาน/วิชาชีพ (ตาก)</t>
  </si>
  <si>
    <t xml:space="preserve">   - Guyana</t>
  </si>
  <si>
    <t xml:space="preserve">   - Algeria</t>
  </si>
  <si>
    <t xml:space="preserve">   - Niger </t>
  </si>
  <si>
    <t xml:space="preserve">   - Sierra Leone </t>
  </si>
  <si>
    <t xml:space="preserve">   - Suriname</t>
  </si>
  <si>
    <t>Trade, Services and Investment</t>
  </si>
  <si>
    <t>Train the Trainer : Food Safety Management</t>
  </si>
  <si>
    <t>Economic</t>
  </si>
  <si>
    <t xml:space="preserve">    - Egypt</t>
  </si>
  <si>
    <t xml:space="preserve">    - Papua New Guinea</t>
  </si>
  <si>
    <t xml:space="preserve">    - Burundi</t>
  </si>
  <si>
    <t xml:space="preserve">    - Guyana</t>
  </si>
  <si>
    <t xml:space="preserve">    - Brunei</t>
  </si>
  <si>
    <t xml:space="preserve">    - India</t>
  </si>
  <si>
    <t xml:space="preserve">   - South  Korea</t>
  </si>
  <si>
    <t>5.  THE PACIFIC</t>
  </si>
  <si>
    <t>สาขาบริหารธุรกิจ (UTCC- ASEAN ACMECS Partial Grant)
Beneficiary : Cambodia (1), Myanmar (3)</t>
  </si>
  <si>
    <t xml:space="preserve">   - Montenegro</t>
  </si>
  <si>
    <t xml:space="preserve">Appendix I : Total Value of Thai International Cooperation Programme by type of Programme (TICP FY 2018)      </t>
  </si>
  <si>
    <t>Appendix XII : Trilateral and Regional Cooperation Programme (TICP FY 2018 )</t>
  </si>
  <si>
    <t>Appendix XIII : Project / Course under Cooperation Framework (TICP FY 2018 )</t>
  </si>
  <si>
    <t>KOICA</t>
  </si>
  <si>
    <t>Public Health Workforce in TB Precention and Control
Beneficiary : Cambodia (5), Lao PDR (7), Myanmar (10), Vietnam (2)</t>
  </si>
  <si>
    <t>Social Development and Welfare</t>
  </si>
  <si>
    <t>USAID</t>
  </si>
  <si>
    <t>Water Resource Management in Lao PDR</t>
  </si>
  <si>
    <t xml:space="preserve">Tourism </t>
  </si>
  <si>
    <t>UNFPA</t>
  </si>
  <si>
    <t>โครงการพัฒนาศักยภาพการผดุงครรภ์ของ สปป ลาว</t>
  </si>
  <si>
    <t xml:space="preserve">Appendix V : Project under Bilateral Programme (TICP FY 2018)                                                                                                                            </t>
  </si>
  <si>
    <t xml:space="preserve">Appendix III : Bilateral Programme (TICP FY 2018)                                                                                                                                              </t>
  </si>
  <si>
    <t xml:space="preserve">Appendix VI : Fellowship under TIPP Programme (TICP FY 2018)                                                                                                                                    </t>
  </si>
  <si>
    <t xml:space="preserve">Appendix VII : Technical Cooperation among Developing Countries Programmes by Sector (TICP FY 2018)                                                                                                                                    </t>
  </si>
  <si>
    <t xml:space="preserve">Appendix VIII  : Technical Cooperation among Developing Countries Programmes for Joint Research Projects (TICP FY 2018)                                                                                                                                    </t>
  </si>
  <si>
    <t xml:space="preserve">Appendix IX : Annual International Training Courses Programme (TICP FY 2018)                                                                                                                                     </t>
  </si>
  <si>
    <t>Appendix X : Annual International Training Courses (TICP FY 2018)</t>
  </si>
  <si>
    <t>Appendix XI : Trilateral and Regional Cooperation Programme (TICP FY 2018)</t>
  </si>
  <si>
    <t>Appendix XIV : Fellowship/Expert under Cooperation Framework (TICP FY 2018)</t>
  </si>
  <si>
    <t>ฝึกอบรมเชิงปฏิบัติการหลักสูตรครูผดุงครรภ์และครูคลีนิค รุ่นที่2</t>
  </si>
  <si>
    <t>โครงการจัดตั้งคณะศาลปกครองสูงสุด</t>
  </si>
  <si>
    <t>โครงการจัดตั้งศูนย์เรียนรู้เพื่อการพัฒนาการเกษตรแบบยั่งยืน</t>
  </si>
  <si>
    <t>โครงการพัฒนาโรงพยาบาลเมืองปากซอง แขวงจำปาสัก</t>
  </si>
  <si>
    <t>โครงการจัตตั้งศูนย์พัฒนาสังคมมิตรภาพ ลาว-ไทย แขวงโพนโฮง</t>
  </si>
  <si>
    <t>โครงการยกระดับวิชาชีพเฉพาะให้ครูผู้สอนสายอาชีวศึกษา</t>
  </si>
  <si>
    <t>โครงการสอนภาษาไทยมหาวิทยาลัยภูมินทร๋ พนมเปญ</t>
  </si>
  <si>
    <t>จัดทำแผนความร่วมมือเพื่อพัฒนาไทย-กัมพูชา ระยะ 3 ปี สาขาการศึกษา</t>
  </si>
  <si>
    <t>โครงการพัฒนาชุมชนต้นแบบการพัฒนาอย่างยั่งยืน ตะโบกวิน- บันเตียนเมียนเจย</t>
  </si>
  <si>
    <t>โครงการพัฒนาภาวะผู้นำและการจัดการสุขภาพสำหรับพยาบาลและผดุงครรภ์</t>
  </si>
  <si>
    <t>Promoting Climate Resilience in Farming Communities of Cambodia</t>
  </si>
  <si>
    <t>Strengthening Cambodian's Referral System ระบบส่งต่อผู้ป่วย</t>
  </si>
  <si>
    <t>The Use of Mobile Hatcherry as a Tool for Promotion of Aquaculture and Fisheries</t>
  </si>
  <si>
    <t>Improvement of the Quality of Rice Seed Production</t>
  </si>
  <si>
    <t>แผนงานด้านสาขาเกษตร</t>
  </si>
  <si>
    <t>การสนับสนุนโรงสีข้าวให้รัฐยะไข่</t>
  </si>
  <si>
    <t>-  ฝึกอบรม Food Processing and Value Addition and Packing Machine Operation and Maintenance in  Thailand</t>
  </si>
  <si>
    <t>-  ฝึกอบรมพัฒนาทักษะในการออกแบบผลิตภัณฑ์</t>
  </si>
  <si>
    <t>- ประชุมเชิงปฏิบัติการ กิจกรรมที่ 2.1 Workshop/retreat on Marketing Strategy for OGOP Product in Bhutan ณ ประเทศภูฏาน</t>
  </si>
  <si>
    <t>โครงการกำจัดขยะในกรุงทิมพู</t>
  </si>
  <si>
    <t>โครงการด้านการเกษตร</t>
  </si>
  <si>
    <t>ฝึกอบรมครูฝึกและผู้ทดสอบตามมาตรฐานฝีมือแรงงานเมียนมา
Beneficiary :  Myanmar (25)</t>
  </si>
  <si>
    <t xml:space="preserve">Enhancing the Utilization of Free Trade Agreement by SMEs 1+2
Beneficiary : Lao PDR (15), Myanmar (7) ,Thailand (21),  Vietnam (4) </t>
  </si>
  <si>
    <t>โครงการพัฒนาคุณภาพชีวิตเด็กและเยาวชน</t>
  </si>
  <si>
    <t>Regional Capacity Building Programme on Comprehensive Labor Migration Management in the Greater Mekong Sub-region
Beneficiary : Cambodia (4), Lao PDR(4), Myanmar (4), Thailand (4). Vietnam(4)</t>
  </si>
  <si>
    <t>Strategic Management to Labour Migration in the Mekong Sub-region</t>
  </si>
  <si>
    <t>โครงการพัฒนาคุณภาพชีวิตเด็กและเยาวชนตามพระราชดำริ</t>
  </si>
  <si>
    <t>โครงการโรงเรียนประถมสมบูรณ์ห้วยแสนคำ เมืองไชยะบุรี</t>
  </si>
  <si>
    <t>โครงการพัฒนาโรงเรียนกสิกรดงคำช้าง</t>
  </si>
  <si>
    <t>โครงการฝึกอบรมอาสาสมัครผู้ช่วยสอนภาษาไทยในเวียดนาม</t>
  </si>
  <si>
    <t>สนับสนุนการประชุมวิชาการสถาบันพระปกเกล้าครั้งที่ 19+20
Beneficiary : Cambodia, Myanmar (2), Vietnam (3)</t>
  </si>
  <si>
    <t>- บ้านทรงไทย</t>
  </si>
  <si>
    <t>Fiji</t>
  </si>
  <si>
    <t>โครงการความร่วมมือไทย-ฟิจิ</t>
  </si>
  <si>
    <t>Best Available Technique (BAT) and Best Environmental Practice (BEP) under the Context of United Nations Industrial Development Organization (UNIDO)</t>
  </si>
  <si>
    <t>Bhutan, Brazil, Ecuador, Egypt, Iran, Kenya, Kosovo, Madagascar, Malaysia, Mexico. Morocco, Mozambique, Myanmar, Nepal, Sierra Leone, Sri Lanka, Uganda, Vietnam</t>
  </si>
  <si>
    <t>Azerbaijan, Belarus, Guinea, Kyrgyz Republic, Madagascar, Malawi, Mauritius, Mongolia, Myanmar, Niger, Philippines, St. Kitts &amp; Navis, Samoa, Suriname, Uganda, Ukraine, Uzbekistan, Zambia</t>
  </si>
  <si>
    <t>Green Freight and Logistics Development</t>
  </si>
  <si>
    <t>Burundi, Cambodia (2), Egypt, Ethiopia, Iran, Jordan, Kyrgyz Republic, Lao PDR(2), Madagascar, Malawi, Morocco, Panama, Sri Lanka, Tajikistan, Tanzania, Tunisia, Zambia</t>
  </si>
  <si>
    <t>Industrial Environmental Management Emphasis on the Global and Greenhouse Gas Management</t>
  </si>
  <si>
    <t>Armenia, Cambodia, Colombia, Egypt, Ethiopia, Kenya, Kiribati, Maldives, Montenego, Morocco, Nepal, Nigeria, Philippines, Seychelles, Sri lanka, Tunisia, Uzbekistan</t>
  </si>
  <si>
    <t>Towards Low Carbon Society via Holistic Environmental Engineering Approach</t>
  </si>
  <si>
    <t>Argentina, Azerbaijan, Bangladesh, China, Lesotho, Madagascar, Maldives, Mauritius, Mongolia, Nepal, Nigeria, Sri Lanka, Uganda, Uzbekistan, Vietnam, Zambia</t>
  </si>
  <si>
    <t>Food Security - Postharvest, Processing and Quality Assurance of Selected Agro - Industrial Products</t>
  </si>
  <si>
    <t>Postharvest Technology and Management for Reducing the Losses of Agricultural Commodities</t>
  </si>
  <si>
    <t>Cambodia(5), Lao PDR, Myanmar (5), Vietnam (4)</t>
  </si>
  <si>
    <t>Promoting Livelihood and Food Security through Diversified Farming Practices using Integrated System and Participatory</t>
  </si>
  <si>
    <t>R &amp; D in Posthavest and Processing Technology for Food Security</t>
  </si>
  <si>
    <t>Argentina, Bangladesh, Barbados, Bosnia &amp; Herzegovina, Brunei, Chile, Costa Roca, Cuba, Indonesia, Kenya, Myanmar, Namibia, Nigeria (2), Pakistan, Paraguay, Peru, Philippines, South Sudan, Thailand(2)</t>
  </si>
  <si>
    <t>Azerbaijan, Bahamas, Bhutan, Bosnia &amp; Herzegovina,Cambodia, Djibouti, Egypt, Gambia, Jordan, Kiribati, Kyrgyz Republic, Madagascar(2), Mexico, Myanmar, Sudan, Timor-Leste, Turkey, Vietnam</t>
  </si>
  <si>
    <t>Cambodia (6), Myanmar (4), Vietnam</t>
  </si>
  <si>
    <t>Community Health Volunteers as Agent of Health Promotion and Disease Prevention : How to Strengthen their Abilities</t>
  </si>
  <si>
    <t>Burundi, Ethiopia, Ghana, India, Iran, Kenya, Kiribati, Malaysia, Maldives, Mauritius, Mexico, Mongolia, Namibia, Nigeria, South Africa, Zambia</t>
  </si>
  <si>
    <t xml:space="preserve">Belize, Burundi, Cambodia, Ethiopia(2), Fiji (2), Liberia (2), Malawi (2), Mauritius (2), Myanmar, Namibia (2), Solomon Islands, Sri Lanka, Thailand(2), Timor-Leste </t>
  </si>
  <si>
    <t>Sexually Transmitted Infections Case Management Skills</t>
  </si>
  <si>
    <t>Belarus, Bhutan, Ethiopia, Jordan, Kyrgyz Republic, Madagascar, Maldives, Mauritius, Mongolia, Myanmar, Nigeria, Philippines, St. Kitts &amp; Navis, Sri Lanka, Sudan(2), Uganda, Uzbekistan</t>
  </si>
  <si>
    <t>Moving towards SDGs2030 via Corporate Social Responsibility and Sufficiency Economy Philosophy</t>
  </si>
  <si>
    <t>Waste Management and Wastewater Treatment for Sustainability</t>
  </si>
  <si>
    <t>Argentina, Bangladesh, Bhutan (3), Cambodia, Cook Island, Cote D'ivoire, Ethiopia, Kenya, Kosovo, Malaysia, Mexico, Myanmar, Pakistan, Seychelles, Vietnam</t>
  </si>
  <si>
    <t>2018 Knowledge of Diplomacy Sustainable Developmennt and the Sufficiency Economy</t>
  </si>
  <si>
    <t>Bangladesh, Cambodia, Comoros, Ecuador, Ethiopia, Fiji, Jordan, Lao PDR, Mozambique (2), Myanmar, Timor-Leste, Tonga, Uganda</t>
  </si>
  <si>
    <t>Albania, Bangladesh, Burundi, Chile(2), El Salvador, Ethiopia, Guatemala, Haiti, Iran, Kenya, Lao PDR, Madagascar, Mexico, Myanmar, Nepal, Tanzania, Uruguay</t>
  </si>
  <si>
    <t>Strengthening Health System : the Key Contributing to Achieve Sustainable Development Goals</t>
  </si>
  <si>
    <t>Algeria, Armenia, Bangladesh, Botswana, Burundi, Cambodia, China, Costa Rica, Jordan, Lebanon, Madagascar, Maldives, Nigeria, Pakistan, Philippines, Russia, Seychelles, Sudan, Tanzania, Uzbekistan</t>
  </si>
  <si>
    <t>Sufficiency Economy - From Theory and Practices to Standardization</t>
  </si>
  <si>
    <t>Azerbaijan, Cape Verde, Egypt, Gambia, Iran, Liberia, Madagascar, Pakistan, Palestine, Samoa, Senegal, Sierra Leone, Tajikistan, Togo, Tonga, Vietnam (2)</t>
  </si>
  <si>
    <t>Sufficiency Economy Philosophy : Tool for Sustainable Rural Development</t>
  </si>
  <si>
    <t>Sufficiency Economy Practices in Community - based and Economic Development</t>
  </si>
  <si>
    <t>United nations Regional Course in International Law</t>
  </si>
  <si>
    <t>Afghanistan, Bangladesh (2), Bhutan, Fiji, India (2), Indonesia (2), Iran, Kyrgyzstan, Lao PDR, Maldives, Myanmar, Nepal, Oman, Pakistan, Philippines, Qatar, Samoa, Sri Lanka, Thailand (6), Timor-Leste, Yemen</t>
  </si>
  <si>
    <t>โครงการสร้างความตระหนักฯ โรคอุบัติใหม่ (สาธารณสุขชายแดน สสจ. ตราด สสจ. มุกดาหาร สสจ.สระแก้ว)</t>
  </si>
  <si>
    <t>โครงการสร้างความตระหนักฯ โรคอุบัติใหม่ (สาธารณสุขชายแดน สสจ. หนองคาย สสจ. นครพนม)</t>
  </si>
  <si>
    <t>โครงการสร้างความตระหนักฯ โรคอุบัติใหม่ (สาธารณสุขชายแดน สสจ. เชียงราย สสจ. ตาก)</t>
  </si>
  <si>
    <t>โครงการความร่วมมือทางวิชาการไทย-ลาว (สัมภาษณ์ผู้รับทุนปริญญาโท)</t>
  </si>
  <si>
    <t xml:space="preserve">   - Albania</t>
  </si>
  <si>
    <t xml:space="preserve">   - Barbados</t>
  </si>
  <si>
    <t xml:space="preserve">   - Bosnia and Herzegovina</t>
  </si>
  <si>
    <t xml:space="preserve">   - Cote D'ivoire</t>
  </si>
  <si>
    <t xml:space="preserve">   - Haiti</t>
  </si>
  <si>
    <t xml:space="preserve">   - Kosovo</t>
  </si>
  <si>
    <t xml:space="preserve">   - Qatar</t>
  </si>
  <si>
    <t xml:space="preserve">   - St. Kitts &amp; Nevis</t>
  </si>
  <si>
    <t xml:space="preserve">   - Sao Tome &amp; Principe</t>
  </si>
  <si>
    <t xml:space="preserve">   - Uruguay</t>
  </si>
  <si>
    <t>22.1 - โครงการสร้างทักษะแรงงานวิชาชีพ (สระแก้ว)</t>
  </si>
  <si>
    <t>22.2 - โครงการสร้างทักษะแรงงานวิชาชีพ (ตราด)</t>
  </si>
  <si>
    <t>8. Others</t>
  </si>
  <si>
    <t>Chile</t>
  </si>
  <si>
    <t>Workshop on DNFBP Regulation and Supervision
Beneficiary : Brunei Darussalam (2), Cambodia (4), Indonesia(4), Lao PDR (4), Malaysia (4), Myanmar (4), Philippines (4), Singapore (2), Thailand (10), Vietnam (2)</t>
  </si>
  <si>
    <t>Sustainable Community - based Eco-tourism Development
Beneficiary : Afghanistan (2), Bangladesh (2), Bhutan (2), India (2), Indonesia (2), Lao PDR (1), Malaysia (2), Maldives, Myanmar, Pakistan (2), Papua New Guinea, Sri Lanka (2)</t>
  </si>
  <si>
    <t>Outbreak Detection, Control and Prevention of Infections Disease
Beneficiary : Cambodia(5), Lao PDR (4)</t>
  </si>
  <si>
    <t>Enhancing Trade Competitiveness for Regional Integration
Beneficiary : Cambodia (2), Lao PDR (3), Malaysia (3), Myanmar (3), Thailand</t>
  </si>
  <si>
    <t>Power Distribution System Engineering, Management and Technology JFY 2017
Beneficiary : Cambodia (5), Lao PDR (4), Myanmar (5), Thailand (5), Vietnam (6)</t>
  </si>
  <si>
    <t>Promotion and Dissemination of High Quality Biofels Production Technology for Automotive Utilization in ASEAN ปีที่ 2
Beneficiary : Cambodia (5), Lao PDR (6), Myanmar (4), Philippines (3), Vietnam (3)</t>
  </si>
  <si>
    <t>Inclusive Development through Disability -Inclusive Sports
Beneficiary : Cambodia (6), Lao PDR (4), Malaysia (6), Myanmar (4), Philippines (4)</t>
  </si>
  <si>
    <t>Third Country Training Programme (TCTP) on Inclusive Development through Disability - Inclusive Sports (ปีที่ 1)
Beneficiary : Cambodai (7), Lao PDR (2), Myanmar (5), Vietnam (4)</t>
  </si>
  <si>
    <t>Workshop on Investment Promotion for Mekong Countries towards AEC and Beyond ปีที่ 1
Beneficiary : Cambodai (6), Lao PDR (2), Myanmar (5), Vietnam (3)</t>
  </si>
  <si>
    <t xml:space="preserve">Sustainable Agriculture and Environmental Management based on Sufficiency Economy Philosophy
Beneficiary : Indonesia, Lao PDR (6), Malaysia, Vietnam </t>
  </si>
  <si>
    <t>MASHAV</t>
  </si>
  <si>
    <t>Gender and Entrepreneurship
Beneficiary : Bangladesh (2), Bhutan (6), Cambodia (4),Myanmar (3)</t>
  </si>
  <si>
    <t xml:space="preserve">    - Singapore</t>
  </si>
  <si>
    <t>6. OTHERS*</t>
  </si>
  <si>
    <t>โครงการเผยแพร่หลักปรัชญาของเศรษฐกืจพอเพียง</t>
  </si>
  <si>
    <t>- ค่าตอบแทนกรรมการตัดสินบทความ SEP</t>
  </si>
  <si>
    <t>-เข้าร่วมสังเกตการณ์สัมมนาการสร้างเครือข่ายฯ สิงห์บุรี</t>
  </si>
  <si>
    <t>- ทำป้าย x stand ในงานเทศกาลไทย ณ กรุงโคลัมโบ</t>
  </si>
  <si>
    <t>- ดูงานโครงการน้อมนำหลักปรัชญาของเศรษฐกิจพอเพียงที่บุรีรัมย์</t>
  </si>
  <si>
    <t>- ถ่ายทำรายการ TICA พัฒนาทั่วโลก</t>
  </si>
  <si>
    <t>- เก็บข้อมูลเพื่อถอดบทเรียนที่วิทยาลัยเกษตรและเทคโนโลยีอุดรธานี</t>
  </si>
  <si>
    <t>- ดูงานโครงการที่สระบุรีและนครราชสีมา</t>
  </si>
  <si>
    <t xml:space="preserve">   - Agriculture</t>
  </si>
  <si>
    <t>ดูงานตามโครงการเผยแพร่หลักปรัชญาของเศรษฐกิจพอเพียงของผู้บริหารระดับสูง</t>
  </si>
  <si>
    <t>Mongolia</t>
  </si>
  <si>
    <t xml:space="preserve">  - Tourism</t>
  </si>
  <si>
    <t>Kyrgyzstan</t>
  </si>
  <si>
    <t>โครงการด้านเศรษฐกิจพอเพียง</t>
  </si>
  <si>
    <t>โครงการชุมชนต้นแบบอย่างยั่งยืน</t>
  </si>
  <si>
    <t>Lesotho</t>
  </si>
  <si>
    <t>โครงการพัฒนาการเกษตรอย่างยั่งยืน</t>
  </si>
  <si>
    <t>โครงการ Sustainable Tourism Management and Sufficiency Economy :  Practice in Thailand</t>
  </si>
  <si>
    <t xml:space="preserve">SEP: Thailand's Path towards Sustainable Development </t>
  </si>
  <si>
    <t>Bangladesh (3), Chile (2), Kyrgyzstan (3), Philippines, Solomon Island (2), Vanuatu (2)</t>
  </si>
  <si>
    <t>ภาษาไทยสำหรับข้าราชการประเทศเพื่อนบ้าน
Beneficiary : Cambodia(2), Lao PDR(2), Myanmar(2)</t>
  </si>
  <si>
    <t xml:space="preserve">Developing Farm Forestry Network for Small-scale Economic Plantation Management
Beneficiary: Cambodia (2), Lao PDR, Myanmar (4), Thailand (4), Vietnam(2) </t>
  </si>
  <si>
    <t>GTZ</t>
  </si>
  <si>
    <t>Technical Vocational Education and Training (TVET) Project
Beneficiary : Lao PDR</t>
  </si>
  <si>
    <t>ติดตามประเมินผลโครงการพัฒนาศักยภาพการผดุงครรภ์ ของ สปป. ลาว</t>
  </si>
  <si>
    <t>Access to High Quality and Affordable Medicine Project in Vietnam
Beneficiary : Vietnam</t>
  </si>
  <si>
    <t>Sufficiency Economyand Business Prmotion in the Agricultural Sector Project
Beneficiary : Timor Leste</t>
  </si>
  <si>
    <t>Support to Financial Audit of State Audit Organization of Lao PDR
Beneficiary : Lao PDR</t>
  </si>
  <si>
    <t>Sweden</t>
  </si>
  <si>
    <t>FRA</t>
  </si>
  <si>
    <t>ผู้รับทุนปริญญาเอก
Beneficiary : Vietnam (2)</t>
  </si>
  <si>
    <t>ผู้รับทุนปริญญาเอก
Beneficiary : Myanmar (6)</t>
  </si>
  <si>
    <t xml:space="preserve">Science &amp; Technology 
</t>
  </si>
  <si>
    <t>Improvement of Market Oriented Business Performance of Communities
Beneficiary : Timor-Leste</t>
  </si>
  <si>
    <t>ประชุม IMT-GT Vocational Training Centre Networking (VTC-NET) ณ กระทรวงแรงงาน จใ สุมาตรา อินโดนีเซีย
Beneficiary : Indonesia (4), Malaysia, Thailand (20)</t>
  </si>
  <si>
    <t>Competency Skills Standard in Welding
Beneficiary : Indonesia (2), Malaysia (2), Thailand (11)</t>
  </si>
  <si>
    <t xml:space="preserve">Schorlarship : Medical Science
Beneficiary: Lao PDR </t>
  </si>
  <si>
    <t>2.OTHERS</t>
  </si>
  <si>
    <t>Social Development &amp; welfare</t>
  </si>
  <si>
    <t>Sustainable Community Development</t>
  </si>
  <si>
    <t>โครงการจัดตั้งศูนย์เรียนรู้เพื่อการพัฒนาแบบยั่งยืน รร. เทคนิควิชาชีพ แขวงคำม่วน</t>
  </si>
  <si>
    <t>โครงการจัดตั้งศูนย์เรียนรู้เพื่อการพัฒนาแบบยั่งยืน  รร. เทคนิคฯ แขวงเซกอง</t>
  </si>
  <si>
    <t>โครงการจัดตั้งศูนย์เรียนรู้เพื่อการพัฒนาการเกษตรแบบยั่งยืน รร. เทคนิคกสิกรดงคำช้าง</t>
  </si>
  <si>
    <t xml:space="preserve"> โครงการพัฒนาการเรียนการสอนที่มหาวิทยาลัยเทคโนโลยีทวายและโรงเรียนเทคนิคทวาย</t>
  </si>
  <si>
    <t>โครงการพัฒนาแผนกฉุกเฉินโรงพยาบาลทวาย</t>
  </si>
  <si>
    <t>โครงการพระราชทานความช่วยเหลือแก่กัมพูชาด้านสาธารณสุข (มาลาเรีย)</t>
  </si>
  <si>
    <t>industry</t>
  </si>
  <si>
    <t>Infrastructure</t>
  </si>
  <si>
    <t xml:space="preserve">    - Ethiopia</t>
  </si>
  <si>
    <t xml:space="preserve">    - Haiti</t>
  </si>
  <si>
    <t xml:space="preserve">    - Liberia</t>
  </si>
  <si>
    <t xml:space="preserve">    - Madagasgar</t>
  </si>
  <si>
    <t xml:space="preserve">    - Mozambique</t>
  </si>
  <si>
    <t xml:space="preserve">    - Uganda</t>
  </si>
  <si>
    <t xml:space="preserve">    - Zambia</t>
  </si>
  <si>
    <t>กิจกรรม SSCMAP และ SSCPACK ด้าน Mathernal Health Care</t>
  </si>
  <si>
    <t>UNOSSC</t>
  </si>
  <si>
    <t>การประชุม Regional Consultation on South-South Cooperation in Asia and the Pacific "Towards the Buenos Aires Plan of Action 40th Anniversary" และการประชุม Inaugural Asia-Pacific Forum for South-South Cooperation
Beneficiary : Afghanistan, Bangladesh (2), Bhutan,  Cambodia, Fiji,  Hong Kong, India, Kiribati, Lao PDR, Malaysia, Maldives, Mongolia, Myanmar, Nepal, Palau, Philippines, Republic of Korea, Singapore, Tuvalu, Vanuatu</t>
  </si>
  <si>
    <t xml:space="preserve">    - Hong Kong</t>
  </si>
  <si>
    <t xml:space="preserve">    - Kiribati</t>
  </si>
  <si>
    <t xml:space="preserve">    - Palau</t>
  </si>
  <si>
    <t xml:space="preserve">    - Tuvalu</t>
  </si>
  <si>
    <t xml:space="preserve">    - Mongolia</t>
  </si>
  <si>
    <t xml:space="preserve">    - Korea</t>
  </si>
  <si>
    <t>Irrigation Development and Management
Beneficiary : Cambodia (4), Lao PDR (4), Myanmar (3), Philippines (3),Thailand(4), Timor-Leste (3), Vietnam (3)</t>
  </si>
  <si>
    <t xml:space="preserve">   - Hong Kong</t>
  </si>
  <si>
    <t xml:space="preserve">   - Korea</t>
  </si>
  <si>
    <t xml:space="preserve">   - Palua</t>
  </si>
  <si>
    <t>Cambodia, Colombia, Ecuador, Ethiopia, Gambia, Kenya, Lao PDR, Madagascar, Maldives, Mauritania, Morocco, Nepal, Nigeria, Sudan, Thailand, Tunisia, Uruguay, Vietnam</t>
  </si>
  <si>
    <t xml:space="preserve">   - Eswatini</t>
  </si>
  <si>
    <t>Cambodia, Cote D'lvoire, Fiji, Guatemala, Guyana, Iran, Lao PDR, Maldives, Mexico, Myanmar, Nepal, Pakistan, Peru, Philippines, Samoa, Sri Lanka, Thailand, Trinidad &amp; Tobeco, Turkey, Uganda</t>
  </si>
  <si>
    <t>Algeria, Bahamas, China, Egypt,  Eswatini, Ethiopia, Georgia, Jordan, Kiribati, Kyrgyz Republic,  Madagascar, Malawi, Maldives, Mexico, Nigeria, Pakistan, Peru,  Sri Lanka, Thailand</t>
  </si>
  <si>
    <t>Bahama, Cuba, Eswatini,  Georgia, Indonesia, Kenya, Kiribati, Kyrgyz republic, Maldives, Myanmar, Nigeria, Pakistan, Philippines, Sao Tome &amp; Principe, Solomon Islands, Sri lanka, Turkey, Uganda, Zambia</t>
  </si>
  <si>
    <t>Azerbaijan, Bangladesh, Cambodia, Chile, Ecuador, Eswatini, Ethiopia, Fiji, Kiribati, Lao PDR, Malawi, Mauritius, Mexico, Nigeria, Philippines, Sao Tome &amp; Principe, Thailand (2), Tunisia</t>
  </si>
  <si>
    <t>Eswatini (2), Ghana, Kenya, Kiribati, Myanmar, Namibia(2), Samoa, Sri Lanka, Sudan, Thailand, Timor-Leste, Uruguay</t>
  </si>
  <si>
    <t>Armenia(2), Azerbaijan, Bahamas, Belize, Chile, Ethiopia, Iran, Madagascar, Maldives, Mauritius(2), Mongolia, Pakistan, Seychelles, Sri lanka (2),Thailand (2), Uganda</t>
  </si>
  <si>
    <t>Bahamas, Cambodia, El Salvador, Eswatini, Ethiopia, Iran, Lao PDR, Maldives, Mongolia, Morocco, Myanmar, Namibia, Nepal, Peru, Philippines, Sri Lanka, Uruguay, Zambia</t>
  </si>
  <si>
    <t>Argentina, Cambodia, Chile, Comoros, Egypyt, Jamaica, Kiribati, Liberia, Mali, Morocco, Myanmar, Niger, Pakistan, Sierra Leone, Sri Lanka, Thailand, Togo, Ukraine, Vietnam</t>
  </si>
  <si>
    <t>Burundi, Cambodia, Chile, Colombia,  Cote D'ivoire, Cuba, Ethiopia, Fiji, Georgia, Madagascar, Montenegro, Morocco, Myanmar, Panama, Philippines, Samoa, Togo, Uganda</t>
  </si>
  <si>
    <t>Community-based , Microcredit and Sufficiency Economy Development</t>
  </si>
  <si>
    <t>Algeria, Bangladesh, Burundi, Colombia, Ethiopia, Gambia, Iran, Kenya, Lao PDR, Malawi, Mauritius, Myanmar, Nigeria,  Philippines,  Sri Lanka, Swaziland, Tajikistan, Uganda, Vietnam</t>
  </si>
  <si>
    <t xml:space="preserve">Bangladesh, Cambodia,  Cote D'ivoire, Egypt, Ethiopia, Guatemala, Haiti, Kyrgyzstan , Mali, Pakistan, Palestine,  Russia, Sri Lanka, Sudan, Tajikistan, Tanzania, Timor - Leste (2), Togo, Uganda </t>
  </si>
  <si>
    <t>Bangladesh, Botswana, Cambodia, Egypt (2), Fiji, Indonesia, Iran, Malawi, Mexico, Papua New Guinea, Swaziland, Thailand (2), Tunisia(2)</t>
  </si>
  <si>
    <t>Benin, Bhutan, Cambodia, China, Eswatini,  Ethiopia, Fiji, Ghana, Kenya, Malawi, Morocco, Nigeria, Oman, Sri Lanka, Tanzania, Timor-leste, Vietnam</t>
  </si>
  <si>
    <t>CICA</t>
  </si>
  <si>
    <t>Promoting Small and Medium Enterprises SME's for Sustainable Development Training Program for CICA Member Countries
Beneficiary :  Bangladesh (2), Cambodia(2), China, Jordan(2), Kazakhstan, Mongolia, Pakistan(2), Tajikistan, Vietnam</t>
  </si>
  <si>
    <t>4. CIS</t>
  </si>
  <si>
    <t xml:space="preserve">    - Kazakhstan</t>
  </si>
  <si>
    <t xml:space="preserve">    - Tajikistan</t>
  </si>
  <si>
    <t xml:space="preserve">  -  Eswatini</t>
  </si>
  <si>
    <t xml:space="preserve">   - Eritea</t>
  </si>
  <si>
    <t xml:space="preserve">   - St.  Kitts &amp; Nevis</t>
  </si>
  <si>
    <t>9. EUROPE</t>
  </si>
  <si>
    <t xml:space="preserve">    - Eswatini</t>
  </si>
  <si>
    <t>8. OTHERS</t>
  </si>
  <si>
    <t>3. OTHERS</t>
  </si>
  <si>
    <t>โครงการภายใต้แผนงานสาธารณสุข 60-62 (9 โครงการย่อย)</t>
  </si>
  <si>
    <t>โครงการความร่วมมือไทย-บังคลาเทศตามพระราชดำริพระกนิษฐาธิราชเจ้าฯ</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</si>
</sst>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63" formatCode="t&quot;฿&quot;#,##0_);\(t&quot;฿&quot;#,##0\)"/>
    <numFmt numFmtId="64" formatCode="t&quot;฿&quot;#,##0_);[Red]\(t&quot;฿&quot;#,##0\)"/>
    <numFmt numFmtId="65" formatCode="t&quot;฿&quot;#,##0.00_);\(t&quot;฿&quot;#,##0.00\)"/>
    <numFmt numFmtId="66" formatCode="t&quot;฿&quot;#,##0.00_);[Red]\(t&quot;฿&quot;#,##0.00\)"/>
    <numFmt numFmtId="187" formatCode="&quot;$&quot;#,##0_);\(&quot;$&quot;#,##0\)"/>
    <numFmt numFmtId="188" formatCode="&quot;$&quot;#,##0_);[Red]\(&quot;$&quot;#,##0\)"/>
    <numFmt numFmtId="189" formatCode="&quot;$&quot;#,##0.00_);\(&quot;$&quot;#,##0.00\)"/>
    <numFmt numFmtId="190" formatCode="&quot;$&quot;#,##0.00_);[Red]\(&quot;$&quot;#,##0.00\)"/>
    <numFmt numFmtId="191" formatCode="_(&quot;$&quot;* #,##0_);_(&quot;$&quot;* \(#,##0\);_(&quot;$&quot;* &quot;-&quot;_);_(@_)"/>
    <numFmt numFmtId="192" formatCode="_(* #,##0_);_(* \(#,##0\);_(* &quot;-&quot;_);_(@_)"/>
    <numFmt numFmtId="193" formatCode="_(&quot;$&quot;* #,##0.00_);_(&quot;$&quot;* \(#,##0.00\);_(&quot;$&quot;* &quot;-&quot;??_);_(@_)"/>
    <numFmt numFmtId="194" formatCode="_(* #,##0.00_);_(* \(#,##0.00\);_(* &quot;-&quot;??_);_(@_)"/>
    <numFmt numFmtId="195" formatCode="_-* #,##0.0_-;\-* #,##0.0_-;_-* &quot;-&quot;??_-;_-@_-"/>
    <numFmt numFmtId="196" formatCode="_-* #,##0_-;\-* #,##0_-;_-* &quot;-&quot;??_-;_-@_-"/>
    <numFmt numFmtId="197" formatCode="0.0"/>
    <numFmt numFmtId="198" formatCode="#,##0.0"/>
    <numFmt numFmtId="199" formatCode="_(* #,##0.000_);_(* \(#,##0.000\);_(* &quot;-&quot;??_);_(@_)"/>
    <numFmt numFmtId="200" formatCode="_(* #,##0.0_);_(* \(#,##0.0\);_(* &quot;-&quot;??_);_(@_)"/>
    <numFmt numFmtId="201" formatCode="_(* #,##0_);_(* \(#,##0\);_(* &quot;-&quot;??_);_(@_)"/>
    <numFmt numFmtId="202" formatCode="_-* #,##0.0_-;\-* #,##0.0_-;_-* &quot;-&quot;?_-;_-@_-"/>
    <numFmt numFmtId="203" formatCode="#,##0.0_);\(#,##0.0\)"/>
    <numFmt numFmtId="204" formatCode="_(* #,##0.0_);_(* \(#,##0.0\);_(* &quot;-&quot;?_);_(@_)"/>
    <numFmt numFmtId="205" formatCode="&quot;Yes&quot;;&quot;Yes&quot;;&quot;No&quot;"/>
    <numFmt numFmtId="206" formatCode="&quot;True&quot;;&quot;True&quot;;&quot;False&quot;"/>
    <numFmt numFmtId="207" formatCode="&quot;On&quot;;&quot;On&quot;;&quot;Off&quot;"/>
    <numFmt numFmtId="208" formatCode="[$€-2]\ #,##0.00_);[Red]\([$€-2]\ #,##0.00\)"/>
    <numFmt numFmtId="209" formatCode="_-* #,##0.000_-;\-* #,##0.000_-;_-* &quot;-&quot;??_-;_-@_-"/>
    <numFmt numFmtId="210" formatCode="0.000"/>
    <numFmt numFmtId="211" formatCode="_-* #,##0_-;\-* #,##0_-;_-* &quot;-&quot;?_-;_-@_-"/>
    <numFmt numFmtId="212" formatCode="_-* #,##0.0000_-;\-* #,##0.0000_-;_-* &quot;-&quot;??_-;_-@_-"/>
  </numFmts>
  <fonts count="74">
    <font>
      <sz val="10"/>
      <name val="Arial"/>
      <family val="0"/>
    </font>
    <font>
      <sz val="11"/>
      <color indexed="8"/>
      <name val="Calibri"/>
      <family val="2"/>
    </font>
    <font>
      <sz val="8"/>
      <name val="Arial"/>
      <family val="2"/>
    </font>
    <font>
      <u val="single"/>
      <sz val="10"/>
      <color indexed="12"/>
      <name val="Arial"/>
      <family val="2"/>
    </font>
    <font>
      <sz val="14"/>
      <name val="Cordia New"/>
      <family val="2"/>
    </font>
    <font>
      <b/>
      <sz val="14"/>
      <name val="Cordia New"/>
      <family val="2"/>
    </font>
    <font>
      <b/>
      <sz val="10"/>
      <name val="Cordia New"/>
      <family val="2"/>
    </font>
    <font>
      <b/>
      <sz val="12"/>
      <name val="Cordia New"/>
      <family val="2"/>
    </font>
    <font>
      <b/>
      <sz val="10"/>
      <name val="Arial"/>
      <family val="2"/>
    </font>
    <font>
      <b/>
      <sz val="9"/>
      <name val="Arial"/>
      <family val="2"/>
    </font>
    <font>
      <sz val="12"/>
      <name val="Cordia New"/>
      <family val="2"/>
    </font>
    <font>
      <b/>
      <sz val="13.5"/>
      <name val="Cordia New"/>
      <family val="2"/>
    </font>
    <font>
      <sz val="10"/>
      <name val="Cordia New"/>
      <family val="2"/>
    </font>
    <font>
      <sz val="13"/>
      <name val="Cordia New"/>
      <family val="2"/>
    </font>
    <font>
      <b/>
      <sz val="11"/>
      <name val="Cordia New"/>
      <family val="2"/>
    </font>
    <font>
      <sz val="14"/>
      <name val="Arial"/>
      <family val="2"/>
    </font>
    <font>
      <b/>
      <sz val="13"/>
      <name val="Cordia New"/>
      <family val="2"/>
    </font>
    <font>
      <b/>
      <sz val="8"/>
      <name val="Comic Sans MS"/>
      <family val="4"/>
    </font>
    <font>
      <sz val="8"/>
      <name val="Comic Sans MS"/>
      <family val="4"/>
    </font>
    <font>
      <b/>
      <sz val="16"/>
      <name val="Cordia New"/>
      <family val="2"/>
    </font>
    <font>
      <b/>
      <sz val="9"/>
      <name val="Arial Narrow"/>
      <family val="2"/>
    </font>
    <font>
      <b/>
      <sz val="8"/>
      <name val="Arial Narrow"/>
      <family val="2"/>
    </font>
    <font>
      <b/>
      <sz val="12"/>
      <color indexed="10"/>
      <name val="Cordia New"/>
      <family val="2"/>
    </font>
    <font>
      <sz val="12"/>
      <name val="Arial"/>
      <family val="2"/>
    </font>
    <font>
      <sz val="13.5"/>
      <name val="Cordia New"/>
      <family val="2"/>
    </font>
    <font>
      <sz val="13.5"/>
      <name val="Arial"/>
      <family val="2"/>
    </font>
    <font>
      <b/>
      <sz val="8"/>
      <name val="Arial"/>
      <family val="2"/>
    </font>
    <font>
      <b/>
      <sz val="15"/>
      <name val="Cordia New"/>
      <family val="2"/>
    </font>
    <font>
      <sz val="16"/>
      <name val="Arial"/>
      <family val="2"/>
    </font>
    <font>
      <b/>
      <sz val="13.5"/>
      <color indexed="10"/>
      <name val="Cordia New"/>
      <family val="2"/>
    </font>
    <font>
      <b/>
      <sz val="13.5"/>
      <color indexed="8"/>
      <name val="Cordia New"/>
      <family val="2"/>
    </font>
    <font>
      <sz val="13.5"/>
      <color indexed="8"/>
      <name val="Cordia New"/>
      <family val="2"/>
    </font>
    <font>
      <b/>
      <sz val="14"/>
      <name val="Arial"/>
      <family val="2"/>
    </font>
    <font>
      <b/>
      <vertAlign val="superscript"/>
      <sz val="14"/>
      <name val="Cordia New"/>
      <family val="2"/>
    </font>
    <font>
      <sz val="11"/>
      <color indexed="8"/>
      <name val="Tahoma"/>
      <family val="2"/>
    </font>
    <font>
      <sz val="11"/>
      <color indexed="9"/>
      <name val="Tahoma"/>
      <family val="2"/>
    </font>
    <font>
      <sz val="11"/>
      <color indexed="20"/>
      <name val="Tahoma"/>
      <family val="2"/>
    </font>
    <font>
      <b/>
      <sz val="11"/>
      <color indexed="52"/>
      <name val="Tahoma"/>
      <family val="2"/>
    </font>
    <font>
      <b/>
      <sz val="11"/>
      <color indexed="9"/>
      <name val="Tahoma"/>
      <family val="2"/>
    </font>
    <font>
      <i/>
      <sz val="11"/>
      <color indexed="23"/>
      <name val="Tahoma"/>
      <family val="2"/>
    </font>
    <font>
      <sz val="11"/>
      <color indexed="17"/>
      <name val="Tahoma"/>
      <family val="2"/>
    </font>
    <font>
      <b/>
      <sz val="15"/>
      <color indexed="56"/>
      <name val="Tahoma"/>
      <family val="2"/>
    </font>
    <font>
      <b/>
      <sz val="13"/>
      <color indexed="56"/>
      <name val="Tahoma"/>
      <family val="2"/>
    </font>
    <font>
      <b/>
      <sz val="11"/>
      <color indexed="56"/>
      <name val="Tahoma"/>
      <family val="2"/>
    </font>
    <font>
      <sz val="11"/>
      <color indexed="62"/>
      <name val="Tahoma"/>
      <family val="2"/>
    </font>
    <font>
      <sz val="11"/>
      <color indexed="52"/>
      <name val="Tahoma"/>
      <family val="2"/>
    </font>
    <font>
      <sz val="11"/>
      <color indexed="60"/>
      <name val="Tahoma"/>
      <family val="2"/>
    </font>
    <font>
      <b/>
      <sz val="11"/>
      <color indexed="63"/>
      <name val="Tahoma"/>
      <family val="2"/>
    </font>
    <font>
      <sz val="18"/>
      <color indexed="56"/>
      <name val="Tahoma"/>
      <family val="2"/>
    </font>
    <font>
      <b/>
      <sz val="11"/>
      <color indexed="8"/>
      <name val="Tahoma"/>
      <family val="2"/>
    </font>
    <font>
      <sz val="11"/>
      <color indexed="10"/>
      <name val="Tahoma"/>
      <family val="2"/>
    </font>
    <font>
      <sz val="13.5"/>
      <color indexed="10"/>
      <name val="Cordia New"/>
      <family val="2"/>
    </font>
    <font>
      <b/>
      <sz val="14"/>
      <color indexed="8"/>
      <name val="Cordia New"/>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13.5"/>
      <color theme="1"/>
      <name val="Cordia New"/>
      <family val="2"/>
    </font>
    <font>
      <sz val="13.5"/>
      <color theme="1"/>
      <name val="Cordia New"/>
      <family val="2"/>
    </font>
    <font>
      <sz val="13.5"/>
      <color rgb="FFFF0000"/>
      <name val="Cordia New"/>
      <family val="2"/>
    </font>
    <font>
      <b/>
      <sz val="14"/>
      <color theme="1"/>
      <name val="Cordia New"/>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5"/>
        <bgColor indexed="64"/>
      </patternFill>
    </fill>
    <fill>
      <patternFill patternType="solid">
        <fgColor indexed="41"/>
        <bgColor indexed="64"/>
      </patternFill>
    </fill>
    <fill>
      <patternFill patternType="solid">
        <fgColor theme="0"/>
        <bgColor indexed="64"/>
      </patternFill>
    </fill>
    <fill>
      <patternFill patternType="solid">
        <fgColor rgb="FFFFFF00"/>
        <bgColor indexed="64"/>
      </patternFill>
    </fill>
    <fill>
      <patternFill patternType="solid">
        <fgColor rgb="FFFF99FF"/>
        <bgColor indexed="64"/>
      </patternFill>
    </fill>
    <fill>
      <patternFill patternType="solid">
        <fgColor rgb="FFFF66FF"/>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hair"/>
      <bottom>
        <color indexed="63"/>
      </bottom>
    </border>
    <border>
      <left>
        <color indexed="63"/>
      </left>
      <right>
        <color indexed="63"/>
      </right>
      <top>
        <color indexed="63"/>
      </top>
      <bottom style="hair"/>
    </border>
    <border>
      <left>
        <color indexed="63"/>
      </left>
      <right>
        <color indexed="63"/>
      </right>
      <top>
        <color indexed="63"/>
      </top>
      <bottom style="medium"/>
    </border>
    <border>
      <left>
        <color indexed="63"/>
      </left>
      <right>
        <color indexed="63"/>
      </right>
      <top style="medium"/>
      <bottom style="medium"/>
    </border>
    <border>
      <left>
        <color indexed="63"/>
      </left>
      <right>
        <color indexed="63"/>
      </right>
      <top style="hair"/>
      <bottom style="hair"/>
    </border>
    <border>
      <left>
        <color indexed="63"/>
      </left>
      <right>
        <color indexed="63"/>
      </right>
      <top style="hair"/>
      <bottom style="medium"/>
    </border>
    <border>
      <left style="hair"/>
      <right>
        <color indexed="63"/>
      </right>
      <top>
        <color indexed="63"/>
      </top>
      <bottom>
        <color indexed="63"/>
      </bottom>
    </border>
    <border>
      <left style="hair"/>
      <right>
        <color indexed="63"/>
      </right>
      <top>
        <color indexed="63"/>
      </top>
      <bottom style="hair"/>
    </border>
    <border>
      <left>
        <color indexed="63"/>
      </left>
      <right style="hair"/>
      <top>
        <color indexed="63"/>
      </top>
      <bottom>
        <color indexed="63"/>
      </bottom>
    </border>
    <border>
      <left>
        <color indexed="63"/>
      </left>
      <right style="hair"/>
      <top>
        <color indexed="63"/>
      </top>
      <bottom style="hair"/>
    </border>
    <border>
      <left style="hair"/>
      <right>
        <color indexed="63"/>
      </right>
      <top style="medium"/>
      <bottom style="medium"/>
    </border>
    <border>
      <left>
        <color indexed="63"/>
      </left>
      <right>
        <color indexed="63"/>
      </right>
      <top style="thin"/>
      <bottom style="thin"/>
    </border>
    <border>
      <left>
        <color indexed="63"/>
      </left>
      <right style="hair"/>
      <top style="thin"/>
      <bottom style="thin"/>
    </border>
    <border>
      <left style="hair"/>
      <right>
        <color indexed="63"/>
      </right>
      <top style="thin"/>
      <bottom style="medium"/>
    </border>
    <border>
      <left>
        <color indexed="63"/>
      </left>
      <right>
        <color indexed="63"/>
      </right>
      <top style="thin"/>
      <bottom style="medium"/>
    </border>
    <border>
      <left>
        <color indexed="63"/>
      </left>
      <right style="hair"/>
      <top style="thin"/>
      <bottom style="medium"/>
    </border>
    <border>
      <left>
        <color indexed="63"/>
      </left>
      <right>
        <color indexed="63"/>
      </right>
      <top style="medium"/>
      <bottom>
        <color indexed="63"/>
      </bottom>
    </border>
    <border>
      <left>
        <color indexed="63"/>
      </left>
      <right style="hair"/>
      <top style="medium"/>
      <bottom>
        <color indexed="63"/>
      </bottom>
    </border>
    <border>
      <left style="hair"/>
      <right style="hair"/>
      <top style="hair"/>
      <bottom>
        <color indexed="63"/>
      </bottom>
    </border>
    <border>
      <left style="hair"/>
      <right style="hair"/>
      <top>
        <color indexed="63"/>
      </top>
      <bottom>
        <color indexed="63"/>
      </bottom>
    </border>
    <border>
      <left style="hair"/>
      <right style="hair"/>
      <top>
        <color indexed="63"/>
      </top>
      <bottom style="medium"/>
    </border>
    <border>
      <left style="hair"/>
      <right style="hair"/>
      <top style="hair"/>
      <bottom style="hair"/>
    </border>
    <border>
      <left>
        <color indexed="63"/>
      </left>
      <right style="hair"/>
      <top style="hair"/>
      <bottom style="hair"/>
    </border>
    <border>
      <left>
        <color indexed="63"/>
      </left>
      <right style="hair"/>
      <top style="medium"/>
      <bottom style="medium"/>
    </border>
    <border>
      <left style="hair"/>
      <right style="hair"/>
      <top style="medium"/>
      <bottom style="medium"/>
    </border>
    <border>
      <left style="hair"/>
      <right style="hair"/>
      <top style="medium"/>
      <bottom>
        <color indexed="63"/>
      </bottom>
    </border>
    <border>
      <left style="hair"/>
      <right style="hair"/>
      <top>
        <color indexed="63"/>
      </top>
      <bottom style="hair"/>
    </border>
    <border>
      <left style="hair"/>
      <right>
        <color indexed="63"/>
      </right>
      <top style="hair"/>
      <bottom style="hair"/>
    </border>
    <border>
      <left>
        <color indexed="63"/>
      </left>
      <right style="hair"/>
      <top style="hair"/>
      <bottom>
        <color indexed="63"/>
      </bottom>
    </border>
    <border>
      <left style="hair"/>
      <right>
        <color indexed="63"/>
      </right>
      <top>
        <color indexed="63"/>
      </top>
      <bottom style="thin"/>
    </border>
    <border>
      <left>
        <color indexed="63"/>
      </left>
      <right>
        <color indexed="63"/>
      </right>
      <top>
        <color indexed="63"/>
      </top>
      <bottom style="thin"/>
    </border>
    <border>
      <left style="hair"/>
      <right>
        <color indexed="63"/>
      </right>
      <top style="medium"/>
      <bottom style="thin"/>
    </border>
    <border>
      <left>
        <color indexed="63"/>
      </left>
      <right>
        <color indexed="63"/>
      </right>
      <top style="medium"/>
      <bottom style="thin"/>
    </border>
    <border>
      <left>
        <color indexed="63"/>
      </left>
      <right style="hair"/>
      <top style="medium"/>
      <bottom style="thin"/>
    </border>
    <border>
      <left>
        <color indexed="63"/>
      </left>
      <right style="hair"/>
      <top>
        <color indexed="63"/>
      </top>
      <bottom style="thin"/>
    </border>
    <border>
      <left style="hair"/>
      <right>
        <color indexed="63"/>
      </right>
      <top style="medium"/>
      <bottom>
        <color indexed="63"/>
      </botto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0" applyNumberFormat="0" applyBorder="0" applyAlignment="0" applyProtection="0"/>
    <xf numFmtId="0" fontId="56" fillId="27" borderId="1" applyNumberFormat="0" applyAlignment="0" applyProtection="0"/>
    <xf numFmtId="0" fontId="57" fillId="28" borderId="2" applyNumberFormat="0" applyAlignment="0" applyProtection="0"/>
    <xf numFmtId="194" fontId="0" fillId="0" borderId="0" applyFont="0" applyFill="0" applyBorder="0" applyAlignment="0" applyProtection="0"/>
    <xf numFmtId="192" fontId="0" fillId="0" borderId="0" applyFont="0" applyFill="0" applyBorder="0" applyAlignment="0" applyProtection="0"/>
    <xf numFmtId="194"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3" fontId="0" fillId="0" borderId="0" applyFont="0" applyFill="0" applyBorder="0" applyAlignment="0" applyProtection="0"/>
    <xf numFmtId="191" fontId="0" fillId="0" borderId="0" applyFont="0" applyFill="0" applyBorder="0" applyAlignment="0" applyProtection="0"/>
    <xf numFmtId="0" fontId="58" fillId="0" borderId="0" applyNumberFormat="0" applyFill="0" applyBorder="0" applyAlignment="0" applyProtection="0"/>
    <xf numFmtId="0" fontId="59" fillId="29"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3" fillId="0" borderId="0" applyNumberFormat="0" applyFill="0" applyBorder="0" applyAlignment="0" applyProtection="0"/>
    <xf numFmtId="0" fontId="63" fillId="30" borderId="1" applyNumberFormat="0" applyAlignment="0" applyProtection="0"/>
    <xf numFmtId="0" fontId="64" fillId="0" borderId="6" applyNumberFormat="0" applyFill="0" applyAlignment="0" applyProtection="0"/>
    <xf numFmtId="0" fontId="65" fillId="31" borderId="0" applyNumberFormat="0" applyBorder="0" applyAlignment="0" applyProtection="0"/>
    <xf numFmtId="0" fontId="0"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66" fillId="27"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xf numFmtId="0" fontId="0" fillId="0" borderId="0">
      <alignment/>
      <protection/>
    </xf>
  </cellStyleXfs>
  <cellXfs count="1358">
    <xf numFmtId="0" fontId="0" fillId="0" borderId="0" xfId="0" applyAlignment="1">
      <alignment/>
    </xf>
    <xf numFmtId="0" fontId="5" fillId="0" borderId="0" xfId="62" applyFont="1" applyAlignment="1">
      <alignment vertical="center"/>
      <protection/>
    </xf>
    <xf numFmtId="0" fontId="6" fillId="0" borderId="0" xfId="62" applyFont="1" applyAlignment="1">
      <alignment horizontal="center"/>
      <protection/>
    </xf>
    <xf numFmtId="0" fontId="6" fillId="0" borderId="0" xfId="62" applyFont="1">
      <alignment/>
      <protection/>
    </xf>
    <xf numFmtId="196" fontId="6" fillId="0" borderId="0" xfId="46" applyNumberFormat="1" applyFont="1" applyAlignment="1">
      <alignment horizontal="center"/>
    </xf>
    <xf numFmtId="196" fontId="6" fillId="0" borderId="0" xfId="46" applyNumberFormat="1" applyFont="1" applyAlignment="1">
      <alignment/>
    </xf>
    <xf numFmtId="0" fontId="4" fillId="0" borderId="0" xfId="62">
      <alignment/>
      <protection/>
    </xf>
    <xf numFmtId="0" fontId="10" fillId="0" borderId="0" xfId="62" applyFont="1">
      <alignment/>
      <protection/>
    </xf>
    <xf numFmtId="0" fontId="5" fillId="0" borderId="0" xfId="62" applyFont="1" applyBorder="1">
      <alignment/>
      <protection/>
    </xf>
    <xf numFmtId="0" fontId="7" fillId="0" borderId="0" xfId="62" applyFont="1" applyBorder="1">
      <alignment/>
      <protection/>
    </xf>
    <xf numFmtId="0" fontId="11" fillId="0" borderId="0" xfId="62" applyFont="1" applyBorder="1">
      <alignment/>
      <protection/>
    </xf>
    <xf numFmtId="196" fontId="11" fillId="0" borderId="0" xfId="46" applyNumberFormat="1" applyFont="1" applyBorder="1" applyAlignment="1">
      <alignment horizontal="right"/>
    </xf>
    <xf numFmtId="196" fontId="11" fillId="0" borderId="0" xfId="46" applyNumberFormat="1" applyFont="1" applyBorder="1" applyAlignment="1">
      <alignment/>
    </xf>
    <xf numFmtId="0" fontId="11" fillId="0" borderId="0" xfId="62" applyFont="1" applyBorder="1" applyAlignment="1">
      <alignment horizontal="right"/>
      <protection/>
    </xf>
    <xf numFmtId="0" fontId="5" fillId="0" borderId="10" xfId="62" applyFont="1" applyBorder="1">
      <alignment/>
      <protection/>
    </xf>
    <xf numFmtId="196" fontId="11" fillId="0" borderId="0" xfId="46" applyNumberFormat="1" applyFont="1" applyBorder="1" applyAlignment="1">
      <alignment horizontal="center"/>
    </xf>
    <xf numFmtId="0" fontId="11" fillId="0" borderId="11" xfId="62" applyFont="1" applyBorder="1">
      <alignment/>
      <protection/>
    </xf>
    <xf numFmtId="196" fontId="11" fillId="0" borderId="11" xfId="46" applyNumberFormat="1" applyFont="1" applyBorder="1" applyAlignment="1">
      <alignment horizontal="right"/>
    </xf>
    <xf numFmtId="196" fontId="11" fillId="0" borderId="11" xfId="46" applyNumberFormat="1" applyFont="1" applyBorder="1" applyAlignment="1">
      <alignment horizontal="center"/>
    </xf>
    <xf numFmtId="0" fontId="7" fillId="0" borderId="0" xfId="62" applyFont="1" applyBorder="1" applyAlignment="1">
      <alignment horizontal="right"/>
      <protection/>
    </xf>
    <xf numFmtId="0" fontId="10" fillId="0" borderId="0" xfId="62" applyFont="1" applyBorder="1" applyAlignment="1">
      <alignment horizontal="center"/>
      <protection/>
    </xf>
    <xf numFmtId="0" fontId="10" fillId="0" borderId="0" xfId="62" applyFont="1" applyBorder="1">
      <alignment/>
      <protection/>
    </xf>
    <xf numFmtId="196" fontId="10" fillId="0" borderId="0" xfId="46" applyNumberFormat="1" applyFont="1" applyBorder="1" applyAlignment="1">
      <alignment horizontal="center"/>
    </xf>
    <xf numFmtId="196" fontId="10" fillId="0" borderId="0" xfId="46" applyNumberFormat="1" applyFont="1" applyBorder="1" applyAlignment="1">
      <alignment/>
    </xf>
    <xf numFmtId="196" fontId="12" fillId="0" borderId="0" xfId="46" applyNumberFormat="1" applyFont="1" applyAlignment="1">
      <alignment/>
    </xf>
    <xf numFmtId="0" fontId="12" fillId="0" borderId="0" xfId="62" applyFont="1" applyAlignment="1">
      <alignment horizontal="center"/>
      <protection/>
    </xf>
    <xf numFmtId="0" fontId="12" fillId="0" borderId="0" xfId="62" applyFont="1">
      <alignment/>
      <protection/>
    </xf>
    <xf numFmtId="201" fontId="5" fillId="0" borderId="0" xfId="42" applyNumberFormat="1" applyFont="1" applyAlignment="1">
      <alignment/>
    </xf>
    <xf numFmtId="201" fontId="10" fillId="0" borderId="0" xfId="42" applyNumberFormat="1" applyFont="1" applyBorder="1" applyAlignment="1">
      <alignment horizontal="center"/>
    </xf>
    <xf numFmtId="201" fontId="10" fillId="0" borderId="0" xfId="42" applyNumberFormat="1" applyFont="1" applyAlignment="1">
      <alignment/>
    </xf>
    <xf numFmtId="201" fontId="10" fillId="0" borderId="0" xfId="42" applyNumberFormat="1" applyFont="1" applyBorder="1" applyAlignment="1">
      <alignment/>
    </xf>
    <xf numFmtId="196" fontId="12" fillId="0" borderId="0" xfId="46" applyNumberFormat="1" applyFont="1" applyAlignment="1">
      <alignment horizontal="center"/>
    </xf>
    <xf numFmtId="196" fontId="10" fillId="0" borderId="0" xfId="62" applyNumberFormat="1" applyFont="1" applyBorder="1" applyAlignment="1">
      <alignment horizontal="center"/>
      <protection/>
    </xf>
    <xf numFmtId="196" fontId="12" fillId="0" borderId="0" xfId="62" applyNumberFormat="1" applyFont="1">
      <alignment/>
      <protection/>
    </xf>
    <xf numFmtId="0" fontId="5" fillId="0" borderId="0" xfId="61" applyFont="1">
      <alignment/>
      <protection/>
    </xf>
    <xf numFmtId="0" fontId="13" fillId="0" borderId="0" xfId="61" applyFont="1" applyAlignment="1">
      <alignment horizontal="center"/>
      <protection/>
    </xf>
    <xf numFmtId="196" fontId="13" fillId="0" borderId="0" xfId="46" applyNumberFormat="1" applyFont="1" applyAlignment="1">
      <alignment/>
    </xf>
    <xf numFmtId="0" fontId="13" fillId="0" borderId="0" xfId="61" applyFont="1" applyAlignment="1">
      <alignment horizontal="left"/>
      <protection/>
    </xf>
    <xf numFmtId="0" fontId="14" fillId="0" borderId="0" xfId="61" applyFont="1">
      <alignment/>
      <protection/>
    </xf>
    <xf numFmtId="0" fontId="13" fillId="0" borderId="0" xfId="61" applyFont="1">
      <alignment/>
      <protection/>
    </xf>
    <xf numFmtId="0" fontId="4" fillId="0" borderId="0" xfId="61" applyFont="1" applyAlignment="1">
      <alignment horizontal="left"/>
      <protection/>
    </xf>
    <xf numFmtId="0" fontId="4" fillId="0" borderId="0" xfId="61" applyFont="1" applyAlignment="1">
      <alignment horizontal="center"/>
      <protection/>
    </xf>
    <xf numFmtId="0" fontId="16" fillId="0" borderId="0" xfId="61" applyFont="1" applyBorder="1">
      <alignment/>
      <protection/>
    </xf>
    <xf numFmtId="196" fontId="7" fillId="0" borderId="0" xfId="69" applyNumberFormat="1" applyFont="1" applyBorder="1">
      <alignment/>
      <protection/>
    </xf>
    <xf numFmtId="0" fontId="16" fillId="0" borderId="11" xfId="61" applyFont="1" applyBorder="1">
      <alignment/>
      <protection/>
    </xf>
    <xf numFmtId="196" fontId="7" fillId="0" borderId="0" xfId="69" applyNumberFormat="1" applyFont="1" applyBorder="1" applyAlignment="1">
      <alignment horizontal="right"/>
      <protection/>
    </xf>
    <xf numFmtId="196" fontId="7" fillId="0" borderId="0" xfId="61" applyNumberFormat="1" applyFont="1" applyBorder="1">
      <alignment/>
      <protection/>
    </xf>
    <xf numFmtId="0" fontId="16" fillId="0" borderId="0" xfId="61" applyFont="1">
      <alignment/>
      <protection/>
    </xf>
    <xf numFmtId="0" fontId="16" fillId="0" borderId="0" xfId="61" applyFont="1">
      <alignment/>
      <protection/>
    </xf>
    <xf numFmtId="196" fontId="10" fillId="0" borderId="0" xfId="69" applyNumberFormat="1" applyFont="1">
      <alignment/>
      <protection/>
    </xf>
    <xf numFmtId="200" fontId="17" fillId="0" borderId="0" xfId="42" applyNumberFormat="1" applyFont="1" applyAlignment="1">
      <alignment/>
    </xf>
    <xf numFmtId="200" fontId="18" fillId="0" borderId="0" xfId="42" applyNumberFormat="1" applyFont="1" applyAlignment="1">
      <alignment/>
    </xf>
    <xf numFmtId="0" fontId="2" fillId="0" borderId="0" xfId="0" applyFont="1" applyAlignment="1">
      <alignment/>
    </xf>
    <xf numFmtId="0" fontId="4" fillId="0" borderId="0" xfId="61" applyAlignment="1">
      <alignment horizontal="center"/>
      <protection/>
    </xf>
    <xf numFmtId="0" fontId="12" fillId="0" borderId="0" xfId="61" applyFont="1">
      <alignment/>
      <protection/>
    </xf>
    <xf numFmtId="0" fontId="7" fillId="0" borderId="0" xfId="61" applyFont="1" applyBorder="1">
      <alignment/>
      <protection/>
    </xf>
    <xf numFmtId="0" fontId="12" fillId="0" borderId="0" xfId="61" applyFont="1" applyBorder="1" applyAlignment="1">
      <alignment horizontal="center"/>
      <protection/>
    </xf>
    <xf numFmtId="196" fontId="12" fillId="0" borderId="0" xfId="46" applyNumberFormat="1" applyFont="1" applyBorder="1" applyAlignment="1">
      <alignment/>
    </xf>
    <xf numFmtId="196" fontId="12" fillId="0" borderId="0" xfId="46" applyNumberFormat="1" applyFont="1" applyBorder="1" applyAlignment="1">
      <alignment horizontal="center"/>
    </xf>
    <xf numFmtId="0" fontId="0" fillId="0" borderId="0" xfId="0" applyFont="1" applyAlignment="1">
      <alignment/>
    </xf>
    <xf numFmtId="0" fontId="7" fillId="0" borderId="0" xfId="61" applyFont="1" applyBorder="1">
      <alignment/>
      <protection/>
    </xf>
    <xf numFmtId="0" fontId="4" fillId="0" borderId="0" xfId="61">
      <alignment/>
      <protection/>
    </xf>
    <xf numFmtId="0" fontId="5" fillId="0" borderId="0" xfId="61" applyFont="1">
      <alignment/>
      <protection/>
    </xf>
    <xf numFmtId="0" fontId="12" fillId="0" borderId="0" xfId="61" applyFont="1" applyAlignment="1">
      <alignment horizontal="center"/>
      <protection/>
    </xf>
    <xf numFmtId="196" fontId="12" fillId="0" borderId="0" xfId="46" applyNumberFormat="1" applyFont="1" applyFill="1" applyAlignment="1">
      <alignment/>
    </xf>
    <xf numFmtId="0" fontId="10" fillId="0" borderId="0" xfId="61" applyFont="1">
      <alignment/>
      <protection/>
    </xf>
    <xf numFmtId="0" fontId="10" fillId="0" borderId="0" xfId="61" applyFont="1">
      <alignment/>
      <protection/>
    </xf>
    <xf numFmtId="0" fontId="7" fillId="0" borderId="0" xfId="61" applyFont="1">
      <alignment/>
      <protection/>
    </xf>
    <xf numFmtId="0" fontId="5" fillId="0" borderId="0" xfId="61" applyFont="1" applyBorder="1">
      <alignment/>
      <protection/>
    </xf>
    <xf numFmtId="0" fontId="11" fillId="0" borderId="0" xfId="61" applyFont="1" applyBorder="1">
      <alignment/>
      <protection/>
    </xf>
    <xf numFmtId="196" fontId="13" fillId="0" borderId="0" xfId="46" applyNumberFormat="1" applyFont="1" applyBorder="1" applyAlignment="1">
      <alignment horizontal="center"/>
    </xf>
    <xf numFmtId="0" fontId="13" fillId="0" borderId="0" xfId="61" applyFont="1" applyBorder="1">
      <alignment/>
      <protection/>
    </xf>
    <xf numFmtId="0" fontId="13" fillId="0" borderId="0" xfId="61" applyFont="1">
      <alignment/>
      <protection/>
    </xf>
    <xf numFmtId="0" fontId="5" fillId="0" borderId="10" xfId="61" applyFont="1" applyBorder="1">
      <alignment/>
      <protection/>
    </xf>
    <xf numFmtId="195" fontId="13" fillId="0" borderId="0" xfId="46" applyNumberFormat="1" applyFont="1" applyAlignment="1">
      <alignment/>
    </xf>
    <xf numFmtId="0" fontId="14" fillId="0" borderId="0" xfId="61" applyFont="1" applyBorder="1" applyAlignment="1">
      <alignment horizontal="center"/>
      <protection/>
    </xf>
    <xf numFmtId="196" fontId="14" fillId="0" borderId="0" xfId="46" applyNumberFormat="1" applyFont="1" applyBorder="1" applyAlignment="1">
      <alignment/>
    </xf>
    <xf numFmtId="196" fontId="14" fillId="0" borderId="0" xfId="46" applyNumberFormat="1" applyFont="1" applyBorder="1" applyAlignment="1">
      <alignment horizontal="center"/>
    </xf>
    <xf numFmtId="0" fontId="23" fillId="0" borderId="0" xfId="0" applyFont="1" applyAlignment="1">
      <alignment/>
    </xf>
    <xf numFmtId="196" fontId="5" fillId="0" borderId="10" xfId="46" applyNumberFormat="1" applyFont="1" applyBorder="1" applyAlignment="1">
      <alignment horizontal="center"/>
    </xf>
    <xf numFmtId="0" fontId="5" fillId="0" borderId="0" xfId="61" applyFont="1" applyBorder="1" applyAlignment="1">
      <alignment horizontal="center"/>
      <protection/>
    </xf>
    <xf numFmtId="196" fontId="5" fillId="0" borderId="0" xfId="46" applyNumberFormat="1" applyFont="1" applyBorder="1" applyAlignment="1">
      <alignment horizontal="center"/>
    </xf>
    <xf numFmtId="0" fontId="5" fillId="0" borderId="12" xfId="61" applyFont="1" applyBorder="1" applyAlignment="1">
      <alignment horizontal="center"/>
      <protection/>
    </xf>
    <xf numFmtId="196" fontId="5" fillId="0" borderId="13" xfId="46" applyNumberFormat="1" applyFont="1" applyBorder="1" applyAlignment="1">
      <alignment horizontal="center"/>
    </xf>
    <xf numFmtId="0" fontId="12" fillId="0" borderId="0" xfId="61" applyFont="1" applyBorder="1">
      <alignment/>
      <protection/>
    </xf>
    <xf numFmtId="0" fontId="25" fillId="0" borderId="0" xfId="0" applyFont="1" applyAlignment="1">
      <alignment/>
    </xf>
    <xf numFmtId="0" fontId="11" fillId="0" borderId="0" xfId="61" applyFont="1" applyBorder="1" applyAlignment="1">
      <alignment horizontal="left"/>
      <protection/>
    </xf>
    <xf numFmtId="196" fontId="10" fillId="0" borderId="0" xfId="47" applyNumberFormat="1" applyFont="1" applyAlignment="1">
      <alignment/>
    </xf>
    <xf numFmtId="0" fontId="7" fillId="0" borderId="0" xfId="61" applyFont="1" applyAlignment="1">
      <alignment horizontal="right"/>
      <protection/>
    </xf>
    <xf numFmtId="196" fontId="7" fillId="0" borderId="0" xfId="47" applyNumberFormat="1" applyFont="1" applyBorder="1" applyAlignment="1">
      <alignment/>
    </xf>
    <xf numFmtId="0" fontId="7" fillId="0" borderId="0" xfId="61" applyFont="1" applyBorder="1" applyAlignment="1">
      <alignment horizontal="center"/>
      <protection/>
    </xf>
    <xf numFmtId="0" fontId="20" fillId="0" borderId="13" xfId="61" applyFont="1" applyBorder="1" applyAlignment="1">
      <alignment horizontal="right"/>
      <protection/>
    </xf>
    <xf numFmtId="196" fontId="20" fillId="0" borderId="13" xfId="46" applyNumberFormat="1" applyFont="1" applyBorder="1" applyAlignment="1">
      <alignment horizontal="right"/>
    </xf>
    <xf numFmtId="0" fontId="5" fillId="0" borderId="0" xfId="61" applyFont="1" applyBorder="1">
      <alignment/>
      <protection/>
    </xf>
    <xf numFmtId="196" fontId="12" fillId="0" borderId="0" xfId="45" applyNumberFormat="1" applyFont="1" applyAlignment="1">
      <alignment/>
    </xf>
    <xf numFmtId="0" fontId="4" fillId="0" borderId="0" xfId="61" applyFont="1">
      <alignment/>
      <protection/>
    </xf>
    <xf numFmtId="0" fontId="4" fillId="0" borderId="0" xfId="62" applyBorder="1" applyAlignment="1">
      <alignment horizontal="center" vertical="center"/>
      <protection/>
    </xf>
    <xf numFmtId="0" fontId="14" fillId="0" borderId="0" xfId="62" applyFont="1" applyBorder="1" applyAlignment="1">
      <alignment horizontal="right"/>
      <protection/>
    </xf>
    <xf numFmtId="0" fontId="7" fillId="0" borderId="0" xfId="62" applyFont="1" applyBorder="1" applyAlignment="1">
      <alignment horizontal="left"/>
      <protection/>
    </xf>
    <xf numFmtId="0" fontId="14" fillId="0" borderId="0" xfId="62" applyFont="1" applyBorder="1" applyAlignment="1">
      <alignment horizontal="center"/>
      <protection/>
    </xf>
    <xf numFmtId="0" fontId="6" fillId="0" borderId="0" xfId="62" applyFont="1" applyBorder="1" applyAlignment="1">
      <alignment horizontal="center"/>
      <protection/>
    </xf>
    <xf numFmtId="0" fontId="6" fillId="0" borderId="0" xfId="62" applyFont="1" applyBorder="1" applyAlignment="1">
      <alignment horizontal="center" vertical="center"/>
      <protection/>
    </xf>
    <xf numFmtId="0" fontId="12" fillId="0" borderId="0" xfId="62" applyFont="1" applyAlignment="1">
      <alignment horizontal="center" vertical="center"/>
      <protection/>
    </xf>
    <xf numFmtId="0" fontId="4" fillId="0" borderId="0" xfId="62" applyAlignment="1">
      <alignment horizontal="center"/>
      <protection/>
    </xf>
    <xf numFmtId="0" fontId="4" fillId="0" borderId="0" xfId="62" applyAlignment="1">
      <alignment horizontal="center" vertical="center"/>
      <protection/>
    </xf>
    <xf numFmtId="0" fontId="7" fillId="0" borderId="0" xfId="62" applyFont="1">
      <alignment/>
      <protection/>
    </xf>
    <xf numFmtId="0" fontId="24" fillId="0" borderId="0" xfId="62" applyFont="1">
      <alignment/>
      <protection/>
    </xf>
    <xf numFmtId="0" fontId="11" fillId="0" borderId="0" xfId="62" applyFont="1" applyBorder="1" applyAlignment="1">
      <alignment vertical="center"/>
      <protection/>
    </xf>
    <xf numFmtId="0" fontId="11" fillId="0" borderId="11" xfId="62" applyFont="1" applyBorder="1" applyAlignment="1">
      <alignment vertical="center"/>
      <protection/>
    </xf>
    <xf numFmtId="0" fontId="5" fillId="0" borderId="0" xfId="62" applyFont="1" applyBorder="1" applyAlignment="1">
      <alignment vertical="center"/>
      <protection/>
    </xf>
    <xf numFmtId="0" fontId="5" fillId="0" borderId="13" xfId="62" applyFont="1" applyBorder="1" applyAlignment="1">
      <alignment horizontal="center" vertical="center"/>
      <protection/>
    </xf>
    <xf numFmtId="196" fontId="5" fillId="0" borderId="13" xfId="47" applyNumberFormat="1" applyFont="1" applyBorder="1" applyAlignment="1">
      <alignment vertical="center"/>
    </xf>
    <xf numFmtId="0" fontId="5" fillId="0" borderId="13" xfId="62" applyFont="1" applyBorder="1" applyAlignment="1">
      <alignment horizontal="right" vertical="center"/>
      <protection/>
    </xf>
    <xf numFmtId="0" fontId="0" fillId="0" borderId="0" xfId="0" applyFont="1" applyAlignment="1">
      <alignment/>
    </xf>
    <xf numFmtId="0" fontId="4" fillId="0" borderId="0" xfId="62" applyFont="1">
      <alignment/>
      <protection/>
    </xf>
    <xf numFmtId="0" fontId="4" fillId="0" borderId="0" xfId="61" applyFont="1" applyAlignment="1">
      <alignment horizontal="center"/>
      <protection/>
    </xf>
    <xf numFmtId="196" fontId="4" fillId="0" borderId="0" xfId="46" applyNumberFormat="1" applyFont="1" applyAlignment="1">
      <alignment/>
    </xf>
    <xf numFmtId="196" fontId="4" fillId="0" borderId="0" xfId="46" applyNumberFormat="1" applyFont="1" applyAlignment="1">
      <alignment horizontal="center"/>
    </xf>
    <xf numFmtId="0" fontId="11" fillId="0" borderId="0" xfId="61" applyFont="1">
      <alignment/>
      <protection/>
    </xf>
    <xf numFmtId="0" fontId="24" fillId="0" borderId="0" xfId="62" applyFont="1">
      <alignment/>
      <protection/>
    </xf>
    <xf numFmtId="0" fontId="11" fillId="0" borderId="0" xfId="62" applyFont="1" applyBorder="1" applyAlignment="1">
      <alignment horizontal="left"/>
      <protection/>
    </xf>
    <xf numFmtId="0" fontId="24" fillId="0" borderId="0" xfId="62" applyFont="1" applyBorder="1" applyAlignment="1">
      <alignment horizontal="left"/>
      <protection/>
    </xf>
    <xf numFmtId="0" fontId="11" fillId="0" borderId="0" xfId="62" applyFont="1" applyBorder="1" applyAlignment="1">
      <alignment horizontal="center" vertical="center"/>
      <protection/>
    </xf>
    <xf numFmtId="0" fontId="7" fillId="0" borderId="0" xfId="62" applyFont="1" applyBorder="1" applyAlignment="1">
      <alignment vertical="center"/>
      <protection/>
    </xf>
    <xf numFmtId="0" fontId="7" fillId="0" borderId="0" xfId="62" applyFont="1" applyBorder="1" applyAlignment="1">
      <alignment horizontal="center" vertical="center"/>
      <protection/>
    </xf>
    <xf numFmtId="0" fontId="7" fillId="0" borderId="0" xfId="62" applyFont="1" applyBorder="1">
      <alignment/>
      <protection/>
    </xf>
    <xf numFmtId="0" fontId="7" fillId="0" borderId="0" xfId="62" applyFont="1" applyBorder="1" applyAlignment="1">
      <alignment horizontal="center"/>
      <protection/>
    </xf>
    <xf numFmtId="0" fontId="5" fillId="0" borderId="12" xfId="61" applyFont="1" applyBorder="1">
      <alignment/>
      <protection/>
    </xf>
    <xf numFmtId="0" fontId="5" fillId="0" borderId="0" xfId="61" applyFont="1" applyAlignment="1">
      <alignment horizontal="right"/>
      <protection/>
    </xf>
    <xf numFmtId="0" fontId="11" fillId="0" borderId="0" xfId="61" applyFont="1" applyBorder="1" applyAlignment="1">
      <alignment horizontal="center"/>
      <protection/>
    </xf>
    <xf numFmtId="196" fontId="5" fillId="0" borderId="13" xfId="46" applyNumberFormat="1" applyFont="1" applyBorder="1" applyAlignment="1">
      <alignment horizontal="right"/>
    </xf>
    <xf numFmtId="196" fontId="5" fillId="0" borderId="13" xfId="61" applyNumberFormat="1" applyFont="1" applyBorder="1" applyAlignment="1">
      <alignment horizontal="center"/>
      <protection/>
    </xf>
    <xf numFmtId="196" fontId="5" fillId="0" borderId="13" xfId="46" applyNumberFormat="1" applyFont="1" applyBorder="1" applyAlignment="1">
      <alignment horizontal="center"/>
    </xf>
    <xf numFmtId="196" fontId="16" fillId="0" borderId="10" xfId="46" applyNumberFormat="1" applyFont="1" applyBorder="1" applyAlignment="1">
      <alignment horizontal="center"/>
    </xf>
    <xf numFmtId="196" fontId="5" fillId="0" borderId="11" xfId="46" applyNumberFormat="1" applyFont="1" applyBorder="1" applyAlignment="1">
      <alignment horizontal="center"/>
    </xf>
    <xf numFmtId="0" fontId="5" fillId="0" borderId="13" xfId="61" applyFont="1" applyBorder="1" applyAlignment="1">
      <alignment horizontal="right"/>
      <protection/>
    </xf>
    <xf numFmtId="0" fontId="5" fillId="0" borderId="11" xfId="61" applyFont="1" applyBorder="1">
      <alignment/>
      <protection/>
    </xf>
    <xf numFmtId="196" fontId="11" fillId="0" borderId="10" xfId="46" applyNumberFormat="1" applyFont="1" applyBorder="1" applyAlignment="1">
      <alignment horizontal="right"/>
    </xf>
    <xf numFmtId="196" fontId="11" fillId="0" borderId="0" xfId="47" applyNumberFormat="1" applyFont="1" applyBorder="1" applyAlignment="1">
      <alignment vertical="center"/>
    </xf>
    <xf numFmtId="196" fontId="11" fillId="0" borderId="0" xfId="47" applyNumberFormat="1" applyFont="1" applyBorder="1" applyAlignment="1">
      <alignment horizontal="right" vertical="center"/>
    </xf>
    <xf numFmtId="196" fontId="5" fillId="0" borderId="0" xfId="62" applyNumberFormat="1" applyFont="1" applyBorder="1" applyAlignment="1">
      <alignment vertical="center"/>
      <protection/>
    </xf>
    <xf numFmtId="196" fontId="5" fillId="0" borderId="0" xfId="62" applyNumberFormat="1" applyFont="1" applyBorder="1" applyAlignment="1">
      <alignment horizontal="center"/>
      <protection/>
    </xf>
    <xf numFmtId="196" fontId="5" fillId="0" borderId="11" xfId="62" applyNumberFormat="1" applyFont="1" applyBorder="1" applyAlignment="1">
      <alignment horizontal="center"/>
      <protection/>
    </xf>
    <xf numFmtId="0" fontId="0" fillId="0" borderId="0" xfId="0" applyBorder="1" applyAlignment="1">
      <alignment/>
    </xf>
    <xf numFmtId="0" fontId="27" fillId="0" borderId="0" xfId="61" applyFont="1">
      <alignment/>
      <protection/>
    </xf>
    <xf numFmtId="0" fontId="27" fillId="0" borderId="0" xfId="61" applyFont="1" applyFill="1">
      <alignment/>
      <protection/>
    </xf>
    <xf numFmtId="0" fontId="27" fillId="0" borderId="12" xfId="0" applyFont="1" applyBorder="1" applyAlignment="1">
      <alignment horizontal="left"/>
    </xf>
    <xf numFmtId="0" fontId="27" fillId="0" borderId="0" xfId="62" applyFont="1" applyBorder="1" applyAlignment="1">
      <alignment horizontal="left"/>
      <protection/>
    </xf>
    <xf numFmtId="0" fontId="27" fillId="0" borderId="0" xfId="62" applyFont="1">
      <alignment/>
      <protection/>
    </xf>
    <xf numFmtId="194" fontId="2" fillId="0" borderId="0" xfId="42" applyFont="1" applyAlignment="1">
      <alignment/>
    </xf>
    <xf numFmtId="199" fontId="2" fillId="0" borderId="0" xfId="42" applyNumberFormat="1" applyFont="1" applyAlignment="1">
      <alignment/>
    </xf>
    <xf numFmtId="0" fontId="10" fillId="0" borderId="0" xfId="0" applyFont="1" applyAlignment="1">
      <alignment/>
    </xf>
    <xf numFmtId="0" fontId="10" fillId="0" borderId="0" xfId="62" applyFont="1">
      <alignment/>
      <protection/>
    </xf>
    <xf numFmtId="0" fontId="23" fillId="0" borderId="0" xfId="0" applyFont="1" applyBorder="1" applyAlignment="1">
      <alignment/>
    </xf>
    <xf numFmtId="0" fontId="7" fillId="0" borderId="0" xfId="62" applyFont="1" applyFill="1" applyBorder="1">
      <alignment/>
      <protection/>
    </xf>
    <xf numFmtId="0" fontId="7" fillId="0" borderId="0" xfId="62" applyFont="1" applyFill="1" applyBorder="1" applyAlignment="1">
      <alignment vertical="center"/>
      <protection/>
    </xf>
    <xf numFmtId="0" fontId="7" fillId="0" borderId="0" xfId="61" applyFont="1" applyFill="1" applyBorder="1">
      <alignment/>
      <protection/>
    </xf>
    <xf numFmtId="0" fontId="14" fillId="0" borderId="0" xfId="62" applyFont="1" applyFill="1" applyBorder="1" applyAlignment="1">
      <alignment horizontal="center"/>
      <protection/>
    </xf>
    <xf numFmtId="0" fontId="0" fillId="0" borderId="0" xfId="0" applyFill="1" applyAlignment="1">
      <alignment/>
    </xf>
    <xf numFmtId="0" fontId="12" fillId="0" borderId="0" xfId="62" applyFont="1" applyFill="1">
      <alignment/>
      <protection/>
    </xf>
    <xf numFmtId="0" fontId="4" fillId="0" borderId="0" xfId="62" applyFill="1">
      <alignment/>
      <protection/>
    </xf>
    <xf numFmtId="0" fontId="5" fillId="0" borderId="0" xfId="62" applyFont="1" applyBorder="1" applyAlignment="1">
      <alignment horizontal="left"/>
      <protection/>
    </xf>
    <xf numFmtId="0" fontId="0" fillId="0" borderId="12" xfId="0" applyFont="1" applyBorder="1" applyAlignment="1">
      <alignment/>
    </xf>
    <xf numFmtId="0" fontId="7" fillId="0" borderId="0" xfId="61" applyFont="1" applyFill="1">
      <alignment/>
      <protection/>
    </xf>
    <xf numFmtId="0" fontId="7" fillId="0" borderId="0" xfId="0" applyFont="1" applyAlignment="1">
      <alignment horizontal="right"/>
    </xf>
    <xf numFmtId="0" fontId="24" fillId="0" borderId="0" xfId="61" applyFont="1" applyBorder="1" applyAlignment="1">
      <alignment horizontal="left"/>
      <protection/>
    </xf>
    <xf numFmtId="0" fontId="12" fillId="0" borderId="10" xfId="61" applyFont="1" applyBorder="1">
      <alignment/>
      <protection/>
    </xf>
    <xf numFmtId="0" fontId="24" fillId="0" borderId="0" xfId="61" applyFont="1" applyAlignment="1">
      <alignment horizontal="center"/>
      <protection/>
    </xf>
    <xf numFmtId="0" fontId="25" fillId="0" borderId="12" xfId="0" applyFont="1" applyBorder="1" applyAlignment="1">
      <alignment/>
    </xf>
    <xf numFmtId="0" fontId="11" fillId="0" borderId="0" xfId="62" applyFont="1" applyBorder="1" applyAlignment="1">
      <alignment horizontal="center"/>
      <protection/>
    </xf>
    <xf numFmtId="0" fontId="29" fillId="0" borderId="0" xfId="62" applyFont="1" applyBorder="1" applyAlignment="1">
      <alignment horizontal="center" vertical="center"/>
      <protection/>
    </xf>
    <xf numFmtId="0" fontId="24" fillId="0" borderId="0" xfId="62" applyFont="1" applyAlignment="1">
      <alignment horizontal="center"/>
      <protection/>
    </xf>
    <xf numFmtId="0" fontId="24" fillId="0" borderId="0" xfId="62" applyFont="1" applyAlignment="1">
      <alignment horizontal="center"/>
      <protection/>
    </xf>
    <xf numFmtId="0" fontId="26" fillId="0" borderId="12" xfId="61" applyFont="1" applyBorder="1" applyAlignment="1">
      <alignment horizontal="center"/>
      <protection/>
    </xf>
    <xf numFmtId="196" fontId="26" fillId="0" borderId="12" xfId="46" applyNumberFormat="1" applyFont="1" applyBorder="1" applyAlignment="1">
      <alignment horizontal="center"/>
    </xf>
    <xf numFmtId="0" fontId="15" fillId="0" borderId="0" xfId="61" applyFont="1">
      <alignment/>
      <protection/>
    </xf>
    <xf numFmtId="15" fontId="15" fillId="0" borderId="0" xfId="61" applyNumberFormat="1" applyFont="1">
      <alignment/>
      <protection/>
    </xf>
    <xf numFmtId="0" fontId="5" fillId="0" borderId="13" xfId="61" applyFont="1" applyBorder="1" applyAlignment="1">
      <alignment horizontal="center"/>
      <protection/>
    </xf>
    <xf numFmtId="0" fontId="22" fillId="0" borderId="0" xfId="62" applyFont="1" applyBorder="1" applyAlignment="1">
      <alignment vertical="center"/>
      <protection/>
    </xf>
    <xf numFmtId="0" fontId="22" fillId="0" borderId="0" xfId="62" applyFont="1" applyBorder="1" applyAlignment="1">
      <alignment horizontal="center" vertical="center"/>
      <protection/>
    </xf>
    <xf numFmtId="4" fontId="11" fillId="0" borderId="0" xfId="47" applyNumberFormat="1" applyFont="1" applyBorder="1" applyAlignment="1">
      <alignment vertical="center"/>
    </xf>
    <xf numFmtId="201" fontId="2" fillId="0" borderId="0" xfId="42" applyNumberFormat="1" applyFont="1" applyAlignment="1">
      <alignment/>
    </xf>
    <xf numFmtId="0" fontId="24" fillId="0" borderId="0" xfId="62" applyFont="1" applyBorder="1" applyAlignment="1">
      <alignment horizontal="left" vertical="top" wrapText="1"/>
      <protection/>
    </xf>
    <xf numFmtId="0" fontId="5" fillId="0" borderId="0" xfId="62" applyFont="1" applyBorder="1" applyAlignment="1">
      <alignment horizontal="center"/>
      <protection/>
    </xf>
    <xf numFmtId="0" fontId="5" fillId="0" borderId="0" xfId="62" applyFont="1" applyBorder="1">
      <alignment/>
      <protection/>
    </xf>
    <xf numFmtId="0" fontId="5" fillId="0" borderId="0" xfId="62" applyFont="1" applyBorder="1" applyAlignment="1">
      <alignment horizontal="center" vertical="center"/>
      <protection/>
    </xf>
    <xf numFmtId="0" fontId="15" fillId="0" borderId="0" xfId="0" applyFont="1" applyBorder="1" applyAlignment="1">
      <alignment/>
    </xf>
    <xf numFmtId="0" fontId="5" fillId="0" borderId="0" xfId="0" applyFont="1" applyAlignment="1">
      <alignment horizontal="left"/>
    </xf>
    <xf numFmtId="0" fontId="5" fillId="0" borderId="0" xfId="61" applyFont="1" applyAlignment="1">
      <alignment horizontal="left"/>
      <protection/>
    </xf>
    <xf numFmtId="0" fontId="11" fillId="0" borderId="10" xfId="61" applyFont="1" applyBorder="1" applyAlignment="1">
      <alignment horizontal="center"/>
      <protection/>
    </xf>
    <xf numFmtId="0" fontId="11" fillId="0" borderId="11" xfId="61" applyFont="1" applyBorder="1">
      <alignment/>
      <protection/>
    </xf>
    <xf numFmtId="0" fontId="11" fillId="0" borderId="11" xfId="61" applyFont="1" applyBorder="1" applyAlignment="1">
      <alignment horizontal="center"/>
      <protection/>
    </xf>
    <xf numFmtId="196" fontId="5" fillId="0" borderId="13" xfId="61" applyNumberFormat="1" applyFont="1" applyBorder="1" applyAlignment="1">
      <alignment horizontal="right"/>
      <protection/>
    </xf>
    <xf numFmtId="0" fontId="16" fillId="0" borderId="0" xfId="61" applyFont="1" applyFill="1" applyBorder="1">
      <alignment/>
      <protection/>
    </xf>
    <xf numFmtId="0" fontId="13" fillId="0" borderId="0" xfId="61" applyFont="1" applyFill="1">
      <alignment/>
      <protection/>
    </xf>
    <xf numFmtId="0" fontId="5" fillId="33" borderId="14" xfId="62" applyFont="1" applyFill="1" applyBorder="1" applyAlignment="1">
      <alignment horizontal="center" vertical="center"/>
      <protection/>
    </xf>
    <xf numFmtId="0" fontId="5" fillId="33" borderId="14" xfId="62" applyFont="1" applyFill="1" applyBorder="1" applyAlignment="1">
      <alignment horizontal="center" vertical="top" wrapText="1"/>
      <protection/>
    </xf>
    <xf numFmtId="0" fontId="5" fillId="33" borderId="14" xfId="62" applyFont="1" applyFill="1" applyBorder="1" applyAlignment="1">
      <alignment vertical="top" wrapText="1"/>
      <protection/>
    </xf>
    <xf numFmtId="0" fontId="5" fillId="33" borderId="15" xfId="62" applyFont="1" applyFill="1" applyBorder="1" applyAlignment="1">
      <alignment horizontal="center" vertical="center"/>
      <protection/>
    </xf>
    <xf numFmtId="0" fontId="0" fillId="0" borderId="11" xfId="0" applyBorder="1" applyAlignment="1">
      <alignment/>
    </xf>
    <xf numFmtId="0" fontId="5" fillId="33" borderId="10" xfId="62" applyFont="1" applyFill="1" applyBorder="1" applyAlignment="1">
      <alignment vertical="top" wrapText="1"/>
      <protection/>
    </xf>
    <xf numFmtId="0" fontId="5" fillId="0" borderId="0" xfId="61" applyFont="1" applyBorder="1" applyAlignment="1">
      <alignment vertical="top"/>
      <protection/>
    </xf>
    <xf numFmtId="196" fontId="11" fillId="0" borderId="0" xfId="46" applyNumberFormat="1" applyFont="1" applyBorder="1" applyAlignment="1">
      <alignment horizontal="right" vertical="top"/>
    </xf>
    <xf numFmtId="0" fontId="24" fillId="0" borderId="0" xfId="0" applyFont="1" applyAlignment="1">
      <alignment horizontal="center" vertical="top"/>
    </xf>
    <xf numFmtId="0" fontId="5" fillId="0" borderId="13" xfId="61" applyFont="1" applyBorder="1">
      <alignment/>
      <protection/>
    </xf>
    <xf numFmtId="0" fontId="13" fillId="0" borderId="11" xfId="61" applyFont="1" applyBorder="1">
      <alignment/>
      <protection/>
    </xf>
    <xf numFmtId="196" fontId="7" fillId="0" borderId="11" xfId="69" applyNumberFormat="1" applyFont="1" applyBorder="1" applyAlignment="1">
      <alignment horizontal="right"/>
      <protection/>
    </xf>
    <xf numFmtId="0" fontId="4" fillId="0" borderId="0" xfId="62" applyFont="1" applyBorder="1">
      <alignment/>
      <protection/>
    </xf>
    <xf numFmtId="195" fontId="12" fillId="0" borderId="0" xfId="45" applyNumberFormat="1" applyFont="1" applyAlignment="1">
      <alignment/>
    </xf>
    <xf numFmtId="195" fontId="4" fillId="0" borderId="0" xfId="61" applyNumberFormat="1" applyFont="1">
      <alignment/>
      <protection/>
    </xf>
    <xf numFmtId="198" fontId="5" fillId="33" borderId="14" xfId="62" applyNumberFormat="1" applyFont="1" applyFill="1" applyBorder="1" applyAlignment="1">
      <alignment horizontal="right" vertical="top"/>
      <protection/>
    </xf>
    <xf numFmtId="198" fontId="5" fillId="0" borderId="13" xfId="47" applyNumberFormat="1" applyFont="1" applyBorder="1" applyAlignment="1">
      <alignment vertical="center"/>
    </xf>
    <xf numFmtId="0" fontId="5" fillId="0" borderId="0" xfId="62" applyFont="1" applyBorder="1" applyAlignment="1">
      <alignment horizontal="left" vertical="top" wrapText="1"/>
      <protection/>
    </xf>
    <xf numFmtId="198" fontId="11" fillId="0" borderId="0" xfId="47" applyNumberFormat="1" applyFont="1" applyBorder="1" applyAlignment="1">
      <alignment vertical="center"/>
    </xf>
    <xf numFmtId="198" fontId="11" fillId="0" borderId="0" xfId="46" applyNumberFormat="1" applyFont="1" applyBorder="1" applyAlignment="1">
      <alignment/>
    </xf>
    <xf numFmtId="198" fontId="29" fillId="0" borderId="0" xfId="47" applyNumberFormat="1" applyFont="1" applyBorder="1" applyAlignment="1">
      <alignment vertical="center"/>
    </xf>
    <xf numFmtId="198" fontId="4" fillId="0" borderId="0" xfId="62" applyNumberFormat="1">
      <alignment/>
      <protection/>
    </xf>
    <xf numFmtId="198" fontId="5" fillId="0" borderId="0" xfId="42" applyNumberFormat="1" applyFont="1" applyBorder="1" applyAlignment="1">
      <alignment horizontal="right"/>
    </xf>
    <xf numFmtId="198" fontId="7" fillId="0" borderId="0" xfId="47" applyNumberFormat="1" applyFont="1" applyBorder="1" applyAlignment="1">
      <alignment/>
    </xf>
    <xf numFmtId="198" fontId="0" fillId="0" borderId="0" xfId="0" applyNumberFormat="1" applyAlignment="1">
      <alignment/>
    </xf>
    <xf numFmtId="0" fontId="24" fillId="0" borderId="0" xfId="62" applyFont="1">
      <alignment/>
      <protection/>
    </xf>
    <xf numFmtId="0" fontId="24" fillId="0" borderId="0" xfId="0" applyFont="1" applyAlignment="1">
      <alignment/>
    </xf>
    <xf numFmtId="0" fontId="24" fillId="0" borderId="10" xfId="62" applyFont="1" applyBorder="1" applyAlignment="1">
      <alignment horizontal="left" vertical="top" wrapText="1"/>
      <protection/>
    </xf>
    <xf numFmtId="0" fontId="24" fillId="0" borderId="0" xfId="62" applyFont="1" applyAlignment="1">
      <alignment vertical="top"/>
      <protection/>
    </xf>
    <xf numFmtId="0" fontId="24" fillId="0" borderId="0" xfId="0" applyFont="1" applyAlignment="1">
      <alignment vertical="top"/>
    </xf>
    <xf numFmtId="0" fontId="24" fillId="0" borderId="0" xfId="0" applyFont="1" applyAlignment="1">
      <alignment vertical="top" wrapText="1"/>
    </xf>
    <xf numFmtId="0" fontId="5" fillId="0" borderId="10" xfId="62" applyFont="1" applyBorder="1" applyAlignment="1">
      <alignment horizontal="left" vertical="top" wrapText="1"/>
      <protection/>
    </xf>
    <xf numFmtId="0" fontId="4" fillId="0" borderId="0" xfId="62" applyFont="1" applyAlignment="1">
      <alignment vertical="top"/>
      <protection/>
    </xf>
    <xf numFmtId="0" fontId="10" fillId="0" borderId="0" xfId="62" applyFont="1" applyBorder="1" applyAlignment="1">
      <alignment vertical="top"/>
      <protection/>
    </xf>
    <xf numFmtId="197" fontId="10" fillId="0" borderId="0" xfId="47" applyNumberFormat="1" applyFont="1" applyAlignment="1">
      <alignment/>
    </xf>
    <xf numFmtId="197" fontId="5" fillId="0" borderId="13" xfId="62" applyNumberFormat="1" applyFont="1" applyBorder="1" applyAlignment="1">
      <alignment horizontal="right" vertical="center"/>
      <protection/>
    </xf>
    <xf numFmtId="197" fontId="11" fillId="0" borderId="0" xfId="47" applyNumberFormat="1" applyFont="1" applyBorder="1" applyAlignment="1">
      <alignment horizontal="right" vertical="center"/>
    </xf>
    <xf numFmtId="197" fontId="11" fillId="0" borderId="0" xfId="47" applyNumberFormat="1" applyFont="1" applyBorder="1" applyAlignment="1">
      <alignment vertical="center"/>
    </xf>
    <xf numFmtId="197" fontId="0" fillId="0" borderId="0" xfId="0" applyNumberFormat="1" applyAlignment="1">
      <alignment/>
    </xf>
    <xf numFmtId="197" fontId="2" fillId="0" borderId="0" xfId="0" applyNumberFormat="1" applyFont="1" applyAlignment="1">
      <alignment/>
    </xf>
    <xf numFmtId="197" fontId="10" fillId="0" borderId="0" xfId="62" applyNumberFormat="1" applyFont="1">
      <alignment/>
      <protection/>
    </xf>
    <xf numFmtId="197" fontId="5" fillId="0" borderId="13" xfId="47" applyNumberFormat="1" applyFont="1" applyBorder="1" applyAlignment="1">
      <alignment horizontal="right" vertical="center"/>
    </xf>
    <xf numFmtId="197" fontId="0" fillId="0" borderId="0" xfId="0" applyNumberFormat="1" applyFont="1" applyAlignment="1">
      <alignment/>
    </xf>
    <xf numFmtId="197" fontId="7" fillId="0" borderId="0" xfId="62" applyNumberFormat="1" applyFont="1">
      <alignment/>
      <protection/>
    </xf>
    <xf numFmtId="197" fontId="7" fillId="0" borderId="0" xfId="62" applyNumberFormat="1" applyFont="1" applyAlignment="1">
      <alignment horizontal="right"/>
      <protection/>
    </xf>
    <xf numFmtId="197" fontId="5" fillId="0" borderId="0" xfId="62" applyNumberFormat="1" applyFont="1" applyBorder="1" applyAlignment="1">
      <alignment vertical="center"/>
      <protection/>
    </xf>
    <xf numFmtId="196" fontId="11" fillId="0" borderId="11" xfId="47" applyNumberFormat="1" applyFont="1" applyBorder="1" applyAlignment="1">
      <alignment horizontal="right" vertical="center"/>
    </xf>
    <xf numFmtId="197" fontId="11" fillId="0" borderId="11" xfId="47" applyNumberFormat="1" applyFont="1" applyBorder="1" applyAlignment="1">
      <alignment horizontal="right" vertical="center"/>
    </xf>
    <xf numFmtId="196" fontId="5" fillId="0" borderId="11" xfId="62" applyNumberFormat="1" applyFont="1" applyBorder="1" applyAlignment="1">
      <alignment vertical="center"/>
      <protection/>
    </xf>
    <xf numFmtId="195" fontId="4" fillId="0" borderId="0" xfId="46" applyNumberFormat="1" applyFont="1" applyAlignment="1">
      <alignment/>
    </xf>
    <xf numFmtId="195" fontId="5" fillId="0" borderId="13" xfId="46" applyNumberFormat="1" applyFont="1" applyBorder="1" applyAlignment="1">
      <alignment horizontal="right"/>
    </xf>
    <xf numFmtId="195" fontId="12" fillId="0" borderId="0" xfId="46" applyNumberFormat="1" applyFont="1" applyBorder="1" applyAlignment="1">
      <alignment/>
    </xf>
    <xf numFmtId="195" fontId="5" fillId="0" borderId="13" xfId="61" applyNumberFormat="1" applyFont="1" applyBorder="1" applyAlignment="1">
      <alignment horizontal="center"/>
      <protection/>
    </xf>
    <xf numFmtId="195" fontId="12" fillId="0" borderId="0" xfId="61" applyNumberFormat="1" applyFont="1">
      <alignment/>
      <protection/>
    </xf>
    <xf numFmtId="195" fontId="0" fillId="0" borderId="0" xfId="0" applyNumberFormat="1" applyAlignment="1">
      <alignment/>
    </xf>
    <xf numFmtId="195" fontId="12" fillId="0" borderId="0" xfId="46" applyNumberFormat="1" applyFont="1" applyAlignment="1">
      <alignment/>
    </xf>
    <xf numFmtId="197" fontId="7" fillId="0" borderId="0" xfId="61" applyNumberFormat="1" applyFont="1" applyAlignment="1">
      <alignment horizontal="right"/>
      <protection/>
    </xf>
    <xf numFmtId="197" fontId="5" fillId="0" borderId="13" xfId="46" applyNumberFormat="1" applyFont="1" applyBorder="1" applyAlignment="1">
      <alignment horizontal="right"/>
    </xf>
    <xf numFmtId="197" fontId="12" fillId="0" borderId="0" xfId="46" applyNumberFormat="1" applyFont="1" applyBorder="1" applyAlignment="1">
      <alignment/>
    </xf>
    <xf numFmtId="197" fontId="5" fillId="0" borderId="10" xfId="46" applyNumberFormat="1" applyFont="1" applyBorder="1" applyAlignment="1">
      <alignment horizontal="center"/>
    </xf>
    <xf numFmtId="197" fontId="12" fillId="0" borderId="0" xfId="61" applyNumberFormat="1" applyFont="1">
      <alignment/>
      <protection/>
    </xf>
    <xf numFmtId="197" fontId="4" fillId="0" borderId="0" xfId="61" applyNumberFormat="1" applyFont="1">
      <alignment/>
      <protection/>
    </xf>
    <xf numFmtId="0" fontId="13" fillId="0" borderId="0" xfId="61" applyFont="1" applyBorder="1">
      <alignment/>
      <protection/>
    </xf>
    <xf numFmtId="197" fontId="4" fillId="0" borderId="0" xfId="46" applyNumberFormat="1" applyFont="1" applyAlignment="1">
      <alignment/>
    </xf>
    <xf numFmtId="197" fontId="12" fillId="0" borderId="0" xfId="46" applyNumberFormat="1" applyFont="1" applyFill="1" applyAlignment="1">
      <alignment/>
    </xf>
    <xf numFmtId="0" fontId="0" fillId="0" borderId="10" xfId="0" applyBorder="1" applyAlignment="1">
      <alignment/>
    </xf>
    <xf numFmtId="0" fontId="13" fillId="0" borderId="10" xfId="61" applyFont="1" applyBorder="1">
      <alignment/>
      <protection/>
    </xf>
    <xf numFmtId="197" fontId="0" fillId="0" borderId="0" xfId="0" applyNumberFormat="1" applyFont="1" applyAlignment="1">
      <alignment/>
    </xf>
    <xf numFmtId="0" fontId="11" fillId="0" borderId="0" xfId="61" applyFont="1" applyFill="1" applyBorder="1" applyAlignment="1">
      <alignment horizontal="left" vertical="top" wrapText="1"/>
      <protection/>
    </xf>
    <xf numFmtId="197" fontId="20" fillId="0" borderId="13" xfId="46" applyNumberFormat="1" applyFont="1" applyBorder="1" applyAlignment="1">
      <alignment horizontal="right"/>
    </xf>
    <xf numFmtId="197" fontId="14" fillId="0" borderId="0" xfId="46" applyNumberFormat="1" applyFont="1" applyBorder="1" applyAlignment="1">
      <alignment/>
    </xf>
    <xf numFmtId="197" fontId="11" fillId="0" borderId="0" xfId="46" applyNumberFormat="1" applyFont="1" applyBorder="1" applyAlignment="1">
      <alignment horizontal="right"/>
    </xf>
    <xf numFmtId="197" fontId="2" fillId="0" borderId="0" xfId="42" applyNumberFormat="1" applyFont="1" applyAlignment="1">
      <alignment/>
    </xf>
    <xf numFmtId="197" fontId="5" fillId="0" borderId="0" xfId="61" applyNumberFormat="1" applyFont="1">
      <alignment/>
      <protection/>
    </xf>
    <xf numFmtId="197" fontId="13" fillId="0" borderId="0" xfId="46" applyNumberFormat="1" applyFont="1" applyBorder="1" applyAlignment="1">
      <alignment horizontal="center"/>
    </xf>
    <xf numFmtId="197" fontId="16" fillId="0" borderId="10" xfId="46" applyNumberFormat="1" applyFont="1" applyBorder="1" applyAlignment="1">
      <alignment horizontal="center"/>
    </xf>
    <xf numFmtId="197" fontId="7" fillId="0" borderId="0" xfId="61" applyNumberFormat="1" applyFont="1" applyFill="1">
      <alignment/>
      <protection/>
    </xf>
    <xf numFmtId="197" fontId="7" fillId="0" borderId="0" xfId="0" applyNumberFormat="1" applyFont="1" applyAlignment="1">
      <alignment horizontal="right"/>
    </xf>
    <xf numFmtId="197" fontId="26" fillId="0" borderId="12" xfId="46" applyNumberFormat="1" applyFont="1" applyBorder="1" applyAlignment="1">
      <alignment horizontal="center"/>
    </xf>
    <xf numFmtId="197" fontId="7" fillId="0" borderId="0" xfId="61" applyNumberFormat="1" applyFont="1" applyBorder="1">
      <alignment/>
      <protection/>
    </xf>
    <xf numFmtId="197" fontId="5" fillId="0" borderId="12" xfId="61" applyNumberFormat="1" applyFont="1" applyBorder="1">
      <alignment/>
      <protection/>
    </xf>
    <xf numFmtId="197" fontId="7" fillId="0" borderId="0" xfId="61" applyNumberFormat="1" applyFont="1" applyAlignment="1">
      <alignment horizontal="right"/>
      <protection/>
    </xf>
    <xf numFmtId="197" fontId="23" fillId="0" borderId="0" xfId="0" applyNumberFormat="1" applyFont="1" applyAlignment="1">
      <alignment/>
    </xf>
    <xf numFmtId="197" fontId="10" fillId="0" borderId="0" xfId="61" applyNumberFormat="1" applyFont="1">
      <alignment/>
      <protection/>
    </xf>
    <xf numFmtId="197" fontId="4" fillId="0" borderId="0" xfId="61" applyNumberFormat="1">
      <alignment/>
      <protection/>
    </xf>
    <xf numFmtId="0" fontId="0" fillId="0" borderId="0" xfId="0" applyAlignment="1">
      <alignment vertical="top"/>
    </xf>
    <xf numFmtId="200" fontId="10" fillId="0" borderId="0" xfId="42" applyNumberFormat="1" applyFont="1" applyBorder="1" applyAlignment="1">
      <alignment horizontal="right"/>
    </xf>
    <xf numFmtId="0" fontId="5" fillId="0" borderId="0" xfId="61" applyFont="1" applyAlignment="1">
      <alignment vertical="top"/>
      <protection/>
    </xf>
    <xf numFmtId="197" fontId="5" fillId="0" borderId="0" xfId="61" applyNumberFormat="1" applyFont="1" applyAlignment="1">
      <alignment vertical="top"/>
      <protection/>
    </xf>
    <xf numFmtId="0" fontId="12" fillId="0" borderId="0" xfId="61" applyFont="1" applyAlignment="1">
      <alignment vertical="top"/>
      <protection/>
    </xf>
    <xf numFmtId="196" fontId="4" fillId="0" borderId="0" xfId="46" applyNumberFormat="1" applyFont="1" applyAlignment="1">
      <alignment horizontal="center" vertical="top"/>
    </xf>
    <xf numFmtId="0" fontId="0" fillId="0" borderId="12" xfId="0" applyFont="1" applyBorder="1" applyAlignment="1">
      <alignment vertical="top"/>
    </xf>
    <xf numFmtId="197" fontId="0" fillId="0" borderId="12" xfId="0" applyNumberFormat="1" applyFont="1" applyBorder="1" applyAlignment="1">
      <alignment vertical="top"/>
    </xf>
    <xf numFmtId="196" fontId="5" fillId="0" borderId="0" xfId="46" applyNumberFormat="1" applyFont="1" applyBorder="1" applyAlignment="1">
      <alignment vertical="top"/>
    </xf>
    <xf numFmtId="196" fontId="4" fillId="0" borderId="0" xfId="46" applyNumberFormat="1" applyFont="1" applyAlignment="1">
      <alignment vertical="top"/>
    </xf>
    <xf numFmtId="197" fontId="4" fillId="0" borderId="0" xfId="46" applyNumberFormat="1" applyFont="1" applyAlignment="1">
      <alignment vertical="top"/>
    </xf>
    <xf numFmtId="0" fontId="0" fillId="0" borderId="0" xfId="0" applyFont="1" applyAlignment="1">
      <alignment vertical="top"/>
    </xf>
    <xf numFmtId="197" fontId="0" fillId="0" borderId="0" xfId="0" applyNumberFormat="1" applyFont="1" applyAlignment="1">
      <alignment vertical="top"/>
    </xf>
    <xf numFmtId="197" fontId="4" fillId="0" borderId="0" xfId="61" applyNumberFormat="1" applyFont="1" applyAlignment="1">
      <alignment vertical="top"/>
      <protection/>
    </xf>
    <xf numFmtId="197" fontId="7" fillId="0" borderId="0" xfId="61" applyNumberFormat="1" applyFont="1" applyAlignment="1">
      <alignment horizontal="right" vertical="top"/>
      <protection/>
    </xf>
    <xf numFmtId="197" fontId="5" fillId="0" borderId="0" xfId="46" applyNumberFormat="1" applyFont="1" applyBorder="1" applyAlignment="1">
      <alignment vertical="top"/>
    </xf>
    <xf numFmtId="0" fontId="11" fillId="0" borderId="13" xfId="61" applyFont="1" applyBorder="1" applyAlignment="1">
      <alignment horizontal="left" vertical="top"/>
      <protection/>
    </xf>
    <xf numFmtId="197" fontId="11" fillId="0" borderId="11" xfId="46" applyNumberFormat="1" applyFont="1" applyBorder="1" applyAlignment="1">
      <alignment horizontal="right"/>
    </xf>
    <xf numFmtId="197" fontId="11" fillId="0" borderId="0" xfId="46" applyNumberFormat="1" applyFont="1" applyBorder="1" applyAlignment="1">
      <alignment/>
    </xf>
    <xf numFmtId="195" fontId="11" fillId="0" borderId="0" xfId="46" applyNumberFormat="1" applyFont="1" applyBorder="1" applyAlignment="1">
      <alignment horizontal="right"/>
    </xf>
    <xf numFmtId="197" fontId="13" fillId="0" borderId="0" xfId="46" applyNumberFormat="1" applyFont="1" applyAlignment="1">
      <alignment/>
    </xf>
    <xf numFmtId="197" fontId="7" fillId="0" borderId="0" xfId="69" applyNumberFormat="1" applyFont="1" applyBorder="1" applyAlignment="1">
      <alignment horizontal="right"/>
      <protection/>
    </xf>
    <xf numFmtId="197" fontId="7" fillId="0" borderId="0" xfId="69" applyNumberFormat="1" applyFont="1" applyBorder="1">
      <alignment/>
      <protection/>
    </xf>
    <xf numFmtId="197" fontId="18" fillId="0" borderId="0" xfId="42" applyNumberFormat="1" applyFont="1" applyAlignment="1">
      <alignment/>
    </xf>
    <xf numFmtId="197" fontId="10" fillId="0" borderId="0" xfId="69" applyNumberFormat="1" applyFont="1">
      <alignment/>
      <protection/>
    </xf>
    <xf numFmtId="196" fontId="7" fillId="0" borderId="16" xfId="69" applyNumberFormat="1" applyFont="1" applyBorder="1" applyAlignment="1">
      <alignment horizontal="right"/>
      <protection/>
    </xf>
    <xf numFmtId="196" fontId="7" fillId="0" borderId="17" xfId="69" applyNumberFormat="1" applyFont="1" applyBorder="1" applyAlignment="1">
      <alignment horizontal="right"/>
      <protection/>
    </xf>
    <xf numFmtId="197" fontId="7" fillId="0" borderId="18" xfId="69" applyNumberFormat="1" applyFont="1" applyBorder="1" applyAlignment="1">
      <alignment horizontal="right"/>
      <protection/>
    </xf>
    <xf numFmtId="197" fontId="7" fillId="0" borderId="19" xfId="69" applyNumberFormat="1" applyFont="1" applyBorder="1" applyAlignment="1">
      <alignment horizontal="right"/>
      <protection/>
    </xf>
    <xf numFmtId="197" fontId="11" fillId="0" borderId="10" xfId="46" applyNumberFormat="1" applyFont="1" applyBorder="1" applyAlignment="1">
      <alignment horizontal="right"/>
    </xf>
    <xf numFmtId="0" fontId="13" fillId="0" borderId="11" xfId="61" applyFont="1" applyBorder="1">
      <alignment/>
      <protection/>
    </xf>
    <xf numFmtId="197" fontId="2" fillId="0" borderId="0" xfId="46" applyNumberFormat="1" applyFont="1" applyAlignment="1">
      <alignment/>
    </xf>
    <xf numFmtId="195" fontId="7" fillId="0" borderId="0" xfId="69" applyNumberFormat="1" applyFont="1" applyBorder="1" applyAlignment="1">
      <alignment horizontal="right"/>
      <protection/>
    </xf>
    <xf numFmtId="195" fontId="7" fillId="0" borderId="11" xfId="69" applyNumberFormat="1" applyFont="1" applyBorder="1" applyAlignment="1">
      <alignment horizontal="right"/>
      <protection/>
    </xf>
    <xf numFmtId="195" fontId="7" fillId="0" borderId="0" xfId="69" applyNumberFormat="1" applyFont="1" applyBorder="1">
      <alignment/>
      <protection/>
    </xf>
    <xf numFmtId="195" fontId="18" fillId="0" borderId="0" xfId="42" applyNumberFormat="1" applyFont="1" applyAlignment="1">
      <alignment/>
    </xf>
    <xf numFmtId="195" fontId="10" fillId="0" borderId="0" xfId="69" applyNumberFormat="1" applyFont="1">
      <alignment/>
      <protection/>
    </xf>
    <xf numFmtId="195" fontId="0" fillId="0" borderId="0" xfId="0" applyNumberFormat="1" applyFont="1" applyAlignment="1">
      <alignment/>
    </xf>
    <xf numFmtId="195" fontId="7" fillId="0" borderId="18" xfId="69" applyNumberFormat="1" applyFont="1" applyBorder="1" applyAlignment="1">
      <alignment horizontal="right"/>
      <protection/>
    </xf>
    <xf numFmtId="196" fontId="7" fillId="0" borderId="18" xfId="69" applyNumberFormat="1" applyFont="1" applyBorder="1" applyAlignment="1">
      <alignment horizontal="right"/>
      <protection/>
    </xf>
    <xf numFmtId="196" fontId="7" fillId="0" borderId="19" xfId="69" applyNumberFormat="1" applyFont="1" applyBorder="1" applyAlignment="1">
      <alignment horizontal="right"/>
      <protection/>
    </xf>
    <xf numFmtId="1" fontId="5" fillId="0" borderId="0" xfId="46" applyNumberFormat="1" applyFont="1" applyBorder="1" applyAlignment="1">
      <alignment horizontal="right"/>
    </xf>
    <xf numFmtId="195" fontId="11" fillId="0" borderId="0" xfId="46" applyNumberFormat="1" applyFont="1" applyBorder="1" applyAlignment="1">
      <alignment/>
    </xf>
    <xf numFmtId="196" fontId="7" fillId="0" borderId="20" xfId="61" applyNumberFormat="1" applyFont="1" applyBorder="1">
      <alignment/>
      <protection/>
    </xf>
    <xf numFmtId="200" fontId="6" fillId="0" borderId="0" xfId="42" applyNumberFormat="1" applyFont="1" applyAlignment="1">
      <alignment/>
    </xf>
    <xf numFmtId="200" fontId="7" fillId="0" borderId="0" xfId="42" applyNumberFormat="1" applyFont="1" applyBorder="1" applyAlignment="1">
      <alignment/>
    </xf>
    <xf numFmtId="200" fontId="11" fillId="0" borderId="0" xfId="42" applyNumberFormat="1" applyFont="1" applyBorder="1" applyAlignment="1">
      <alignment horizontal="right"/>
    </xf>
    <xf numFmtId="200" fontId="11" fillId="0" borderId="11" xfId="42" applyNumberFormat="1" applyFont="1" applyBorder="1" applyAlignment="1">
      <alignment horizontal="right"/>
    </xf>
    <xf numFmtId="200" fontId="10" fillId="0" borderId="0" xfId="42" applyNumberFormat="1" applyFont="1" applyBorder="1" applyAlignment="1">
      <alignment/>
    </xf>
    <xf numFmtId="200" fontId="10" fillId="0" borderId="0" xfId="42" applyNumberFormat="1" applyFont="1" applyAlignment="1">
      <alignment/>
    </xf>
    <xf numFmtId="200" fontId="12" fillId="0" borderId="0" xfId="42" applyNumberFormat="1" applyFont="1" applyAlignment="1">
      <alignment/>
    </xf>
    <xf numFmtId="200" fontId="11" fillId="0" borderId="0" xfId="42" applyNumberFormat="1" applyFont="1" applyBorder="1" applyAlignment="1">
      <alignment/>
    </xf>
    <xf numFmtId="200" fontId="6" fillId="0" borderId="0" xfId="42" applyNumberFormat="1" applyFont="1" applyAlignment="1">
      <alignment horizontal="right"/>
    </xf>
    <xf numFmtId="200" fontId="12" fillId="0" borderId="0" xfId="42" applyNumberFormat="1" applyFont="1" applyAlignment="1">
      <alignment horizontal="right"/>
    </xf>
    <xf numFmtId="200" fontId="10" fillId="0" borderId="0" xfId="42" applyNumberFormat="1" applyFont="1" applyAlignment="1">
      <alignment horizontal="right"/>
    </xf>
    <xf numFmtId="200" fontId="5" fillId="0" borderId="0" xfId="42" applyNumberFormat="1" applyFont="1" applyBorder="1" applyAlignment="1">
      <alignment horizontal="right"/>
    </xf>
    <xf numFmtId="200" fontId="5" fillId="0" borderId="11" xfId="42" applyNumberFormat="1" applyFont="1" applyBorder="1" applyAlignment="1">
      <alignment horizontal="right"/>
    </xf>
    <xf numFmtId="197" fontId="0" fillId="0" borderId="0" xfId="0" applyNumberFormat="1" applyFont="1" applyAlignment="1">
      <alignment/>
    </xf>
    <xf numFmtId="197" fontId="4" fillId="0" borderId="0" xfId="61" applyNumberFormat="1" applyFont="1" applyAlignment="1">
      <alignment/>
      <protection/>
    </xf>
    <xf numFmtId="0" fontId="0" fillId="0" borderId="0" xfId="0" applyFont="1" applyAlignment="1">
      <alignment/>
    </xf>
    <xf numFmtId="0" fontId="0" fillId="0" borderId="0" xfId="0" applyFont="1" applyAlignment="1">
      <alignment horizontal="right"/>
    </xf>
    <xf numFmtId="197" fontId="0" fillId="0" borderId="0" xfId="0" applyNumberFormat="1" applyFont="1" applyAlignment="1">
      <alignment horizontal="right"/>
    </xf>
    <xf numFmtId="196" fontId="5" fillId="0" borderId="0" xfId="46" applyNumberFormat="1" applyFont="1" applyBorder="1" applyAlignment="1">
      <alignment/>
    </xf>
    <xf numFmtId="196" fontId="5" fillId="0" borderId="11" xfId="46" applyNumberFormat="1" applyFont="1" applyBorder="1" applyAlignment="1">
      <alignment/>
    </xf>
    <xf numFmtId="195" fontId="5" fillId="0" borderId="0" xfId="46" applyNumberFormat="1" applyFont="1" applyBorder="1" applyAlignment="1">
      <alignment/>
    </xf>
    <xf numFmtId="195" fontId="5" fillId="0" borderId="11" xfId="46" applyNumberFormat="1" applyFont="1" applyBorder="1" applyAlignment="1">
      <alignment/>
    </xf>
    <xf numFmtId="195" fontId="11" fillId="0" borderId="11" xfId="46" applyNumberFormat="1" applyFont="1" applyBorder="1" applyAlignment="1">
      <alignment horizontal="right"/>
    </xf>
    <xf numFmtId="0" fontId="5" fillId="34" borderId="0" xfId="62" applyFont="1" applyFill="1" applyBorder="1">
      <alignment/>
      <protection/>
    </xf>
    <xf numFmtId="0" fontId="7" fillId="34" borderId="0" xfId="62" applyFont="1" applyFill="1" applyBorder="1" applyAlignment="1">
      <alignment horizontal="center"/>
      <protection/>
    </xf>
    <xf numFmtId="200" fontId="7" fillId="34" borderId="0" xfId="42" applyNumberFormat="1" applyFont="1" applyFill="1" applyBorder="1" applyAlignment="1">
      <alignment/>
    </xf>
    <xf numFmtId="0" fontId="7" fillId="34" borderId="0" xfId="62" applyFont="1" applyFill="1" applyBorder="1">
      <alignment/>
      <protection/>
    </xf>
    <xf numFmtId="196" fontId="7" fillId="34" borderId="0" xfId="46" applyNumberFormat="1" applyFont="1" applyFill="1" applyBorder="1" applyAlignment="1">
      <alignment horizontal="center"/>
    </xf>
    <xf numFmtId="200" fontId="7" fillId="34" borderId="0" xfId="42" applyNumberFormat="1" applyFont="1" applyFill="1" applyBorder="1" applyAlignment="1">
      <alignment horizontal="right"/>
    </xf>
    <xf numFmtId="196" fontId="7" fillId="34" borderId="0" xfId="46" applyNumberFormat="1" applyFont="1" applyFill="1" applyBorder="1" applyAlignment="1">
      <alignment/>
    </xf>
    <xf numFmtId="0" fontId="5" fillId="34" borderId="10" xfId="62" applyFont="1" applyFill="1" applyBorder="1">
      <alignment/>
      <protection/>
    </xf>
    <xf numFmtId="196" fontId="7" fillId="34" borderId="10" xfId="46" applyNumberFormat="1" applyFont="1" applyFill="1" applyBorder="1" applyAlignment="1">
      <alignment horizontal="center"/>
    </xf>
    <xf numFmtId="200" fontId="7" fillId="34" borderId="10" xfId="42" applyNumberFormat="1" applyFont="1" applyFill="1" applyBorder="1" applyAlignment="1">
      <alignment/>
    </xf>
    <xf numFmtId="196" fontId="7" fillId="34" borderId="10" xfId="46" applyNumberFormat="1" applyFont="1" applyFill="1" applyBorder="1" applyAlignment="1">
      <alignment/>
    </xf>
    <xf numFmtId="200" fontId="7" fillId="34" borderId="10" xfId="42" applyNumberFormat="1" applyFont="1" applyFill="1" applyBorder="1" applyAlignment="1">
      <alignment horizontal="right"/>
    </xf>
    <xf numFmtId="0" fontId="7" fillId="34" borderId="10" xfId="62" applyFont="1" applyFill="1" applyBorder="1" applyAlignment="1">
      <alignment horizontal="center"/>
      <protection/>
    </xf>
    <xf numFmtId="196" fontId="5" fillId="34" borderId="10" xfId="62" applyNumberFormat="1" applyFont="1" applyFill="1" applyBorder="1" applyAlignment="1">
      <alignment horizontal="center"/>
      <protection/>
    </xf>
    <xf numFmtId="200" fontId="5" fillId="34" borderId="10" xfId="42" applyNumberFormat="1" applyFont="1" applyFill="1" applyBorder="1" applyAlignment="1">
      <alignment horizontal="right"/>
    </xf>
    <xf numFmtId="196" fontId="7" fillId="34" borderId="0" xfId="46" applyNumberFormat="1" applyFont="1" applyFill="1" applyBorder="1" applyAlignment="1">
      <alignment horizontal="right"/>
    </xf>
    <xf numFmtId="196" fontId="5" fillId="34" borderId="0" xfId="62" applyNumberFormat="1" applyFont="1" applyFill="1" applyBorder="1" applyAlignment="1">
      <alignment horizontal="center"/>
      <protection/>
    </xf>
    <xf numFmtId="200" fontId="5" fillId="34" borderId="0" xfId="42" applyNumberFormat="1" applyFont="1" applyFill="1" applyBorder="1" applyAlignment="1">
      <alignment horizontal="right"/>
    </xf>
    <xf numFmtId="0" fontId="5" fillId="34" borderId="0" xfId="62" applyFont="1" applyFill="1" applyBorder="1" applyAlignment="1">
      <alignment vertical="center"/>
      <protection/>
    </xf>
    <xf numFmtId="0" fontId="7" fillId="34" borderId="0" xfId="62" applyFont="1" applyFill="1" applyBorder="1" applyAlignment="1">
      <alignment horizontal="right"/>
      <protection/>
    </xf>
    <xf numFmtId="196" fontId="7" fillId="34" borderId="10" xfId="46" applyNumberFormat="1" applyFont="1" applyFill="1" applyBorder="1" applyAlignment="1">
      <alignment horizontal="right"/>
    </xf>
    <xf numFmtId="0" fontId="7" fillId="34" borderId="10" xfId="62" applyFont="1" applyFill="1" applyBorder="1" applyAlignment="1">
      <alignment horizontal="right"/>
      <protection/>
    </xf>
    <xf numFmtId="196" fontId="11" fillId="34" borderId="0" xfId="46" applyNumberFormat="1" applyFont="1" applyFill="1" applyBorder="1" applyAlignment="1">
      <alignment horizontal="right"/>
    </xf>
    <xf numFmtId="200" fontId="11" fillId="34" borderId="0" xfId="42" applyNumberFormat="1" applyFont="1" applyFill="1" applyBorder="1" applyAlignment="1">
      <alignment horizontal="right"/>
    </xf>
    <xf numFmtId="195" fontId="11" fillId="34" borderId="0" xfId="46" applyNumberFormat="1" applyFont="1" applyFill="1" applyBorder="1" applyAlignment="1">
      <alignment horizontal="right"/>
    </xf>
    <xf numFmtId="0" fontId="5" fillId="35" borderId="13" xfId="62" applyFont="1" applyFill="1" applyBorder="1" applyAlignment="1">
      <alignment horizontal="center"/>
      <protection/>
    </xf>
    <xf numFmtId="0" fontId="5" fillId="35" borderId="12" xfId="62" applyFont="1" applyFill="1" applyBorder="1" applyAlignment="1">
      <alignment horizontal="right" vertical="center"/>
      <protection/>
    </xf>
    <xf numFmtId="200" fontId="5" fillId="35" borderId="12" xfId="42" applyNumberFormat="1" applyFont="1" applyFill="1" applyBorder="1" applyAlignment="1">
      <alignment horizontal="right" vertical="center"/>
    </xf>
    <xf numFmtId="196" fontId="5" fillId="35" borderId="12" xfId="46" applyNumberFormat="1" applyFont="1" applyFill="1" applyBorder="1" applyAlignment="1">
      <alignment horizontal="right" vertical="center"/>
    </xf>
    <xf numFmtId="200" fontId="5" fillId="35" borderId="13" xfId="42" applyNumberFormat="1" applyFont="1" applyFill="1" applyBorder="1" applyAlignment="1">
      <alignment/>
    </xf>
    <xf numFmtId="0" fontId="12" fillId="34" borderId="0" xfId="61" applyFont="1" applyFill="1" applyBorder="1" applyAlignment="1">
      <alignment/>
      <protection/>
    </xf>
    <xf numFmtId="197" fontId="12" fillId="34" borderId="0" xfId="46" applyNumberFormat="1" applyFont="1" applyFill="1" applyBorder="1" applyAlignment="1">
      <alignment/>
    </xf>
    <xf numFmtId="196" fontId="12" fillId="34" borderId="0" xfId="46" applyNumberFormat="1" applyFont="1" applyFill="1" applyBorder="1" applyAlignment="1">
      <alignment/>
    </xf>
    <xf numFmtId="196" fontId="12" fillId="34" borderId="0" xfId="46" applyNumberFormat="1" applyFont="1" applyFill="1" applyBorder="1" applyAlignment="1">
      <alignment horizontal="right"/>
    </xf>
    <xf numFmtId="197" fontId="12" fillId="34" borderId="0" xfId="46" applyNumberFormat="1" applyFont="1" applyFill="1" applyBorder="1" applyAlignment="1">
      <alignment horizontal="right"/>
    </xf>
    <xf numFmtId="197" fontId="5" fillId="35" borderId="21" xfId="46" applyNumberFormat="1" applyFont="1" applyFill="1" applyBorder="1" applyAlignment="1">
      <alignment horizontal="center" vertical="center"/>
    </xf>
    <xf numFmtId="197" fontId="5" fillId="35" borderId="22" xfId="46" applyNumberFormat="1" applyFont="1" applyFill="1" applyBorder="1" applyAlignment="1">
      <alignment horizontal="center" vertical="center"/>
    </xf>
    <xf numFmtId="0" fontId="5" fillId="35" borderId="23" xfId="61" applyFont="1" applyFill="1" applyBorder="1" applyAlignment="1">
      <alignment horizontal="center" vertical="center"/>
      <protection/>
    </xf>
    <xf numFmtId="197" fontId="5" fillId="35" borderId="24" xfId="46" applyNumberFormat="1" applyFont="1" applyFill="1" applyBorder="1" applyAlignment="1">
      <alignment horizontal="center" vertical="center"/>
    </xf>
    <xf numFmtId="0" fontId="5" fillId="35" borderId="24" xfId="61" applyFont="1" applyFill="1" applyBorder="1" applyAlignment="1">
      <alignment horizontal="center" vertical="center"/>
      <protection/>
    </xf>
    <xf numFmtId="197" fontId="5" fillId="35" borderId="25" xfId="46" applyNumberFormat="1" applyFont="1" applyFill="1" applyBorder="1" applyAlignment="1">
      <alignment horizontal="center" vertical="center"/>
    </xf>
    <xf numFmtId="196" fontId="5" fillId="35" borderId="24" xfId="46" applyNumberFormat="1" applyFont="1" applyFill="1" applyBorder="1" applyAlignment="1">
      <alignment horizontal="center" vertical="center"/>
    </xf>
    <xf numFmtId="195" fontId="5" fillId="35" borderId="24" xfId="46" applyNumberFormat="1" applyFont="1" applyFill="1" applyBorder="1" applyAlignment="1">
      <alignment horizontal="center" vertical="center"/>
    </xf>
    <xf numFmtId="196" fontId="5" fillId="35" borderId="25" xfId="46" applyNumberFormat="1" applyFont="1" applyFill="1" applyBorder="1" applyAlignment="1">
      <alignment horizontal="center" vertical="center"/>
    </xf>
    <xf numFmtId="0" fontId="16" fillId="34" borderId="0" xfId="61" applyFont="1" applyFill="1" applyBorder="1">
      <alignment/>
      <protection/>
    </xf>
    <xf numFmtId="0" fontId="0" fillId="34" borderId="16" xfId="69" applyFont="1" applyFill="1" applyBorder="1">
      <alignment/>
      <protection/>
    </xf>
    <xf numFmtId="197" fontId="0" fillId="34" borderId="0" xfId="69" applyNumberFormat="1" applyFont="1" applyFill="1" applyBorder="1">
      <alignment/>
      <protection/>
    </xf>
    <xf numFmtId="0" fontId="0" fillId="34" borderId="0" xfId="69" applyFont="1" applyFill="1" applyBorder="1">
      <alignment/>
      <protection/>
    </xf>
    <xf numFmtId="197" fontId="0" fillId="34" borderId="18" xfId="69" applyNumberFormat="1" applyFont="1" applyFill="1" applyBorder="1">
      <alignment/>
      <protection/>
    </xf>
    <xf numFmtId="197" fontId="0" fillId="34" borderId="26" xfId="69" applyNumberFormat="1" applyFont="1" applyFill="1" applyBorder="1">
      <alignment/>
      <protection/>
    </xf>
    <xf numFmtId="0" fontId="0" fillId="34" borderId="26" xfId="69" applyFont="1" applyFill="1" applyBorder="1">
      <alignment/>
      <protection/>
    </xf>
    <xf numFmtId="197" fontId="0" fillId="34" borderId="27" xfId="69" applyNumberFormat="1" applyFont="1" applyFill="1" applyBorder="1">
      <alignment/>
      <protection/>
    </xf>
    <xf numFmtId="195" fontId="0" fillId="34" borderId="0" xfId="69" applyNumberFormat="1" applyFont="1" applyFill="1" applyBorder="1">
      <alignment/>
      <protection/>
    </xf>
    <xf numFmtId="0" fontId="0" fillId="34" borderId="18" xfId="69" applyFont="1" applyFill="1" applyBorder="1">
      <alignment/>
      <protection/>
    </xf>
    <xf numFmtId="0" fontId="13" fillId="34" borderId="0" xfId="61" applyFont="1" applyFill="1">
      <alignment/>
      <protection/>
    </xf>
    <xf numFmtId="197" fontId="13" fillId="34" borderId="0" xfId="61" applyNumberFormat="1" applyFont="1" applyFill="1">
      <alignment/>
      <protection/>
    </xf>
    <xf numFmtId="196" fontId="7" fillId="34" borderId="0" xfId="61" applyNumberFormat="1" applyFont="1" applyFill="1" applyBorder="1">
      <alignment/>
      <protection/>
    </xf>
    <xf numFmtId="196" fontId="7" fillId="34" borderId="16" xfId="69" applyNumberFormat="1" applyFont="1" applyFill="1" applyBorder="1" applyAlignment="1">
      <alignment horizontal="right"/>
      <protection/>
    </xf>
    <xf numFmtId="197" fontId="7" fillId="34" borderId="0" xfId="69" applyNumberFormat="1" applyFont="1" applyFill="1" applyBorder="1" applyAlignment="1">
      <alignment horizontal="right"/>
      <protection/>
    </xf>
    <xf numFmtId="196" fontId="7" fillId="34" borderId="0" xfId="69" applyNumberFormat="1" applyFont="1" applyFill="1" applyBorder="1" applyAlignment="1">
      <alignment horizontal="right"/>
      <protection/>
    </xf>
    <xf numFmtId="197" fontId="7" fillId="34" borderId="18" xfId="69" applyNumberFormat="1" applyFont="1" applyFill="1" applyBorder="1" applyAlignment="1">
      <alignment horizontal="right"/>
      <protection/>
    </xf>
    <xf numFmtId="195" fontId="7" fillId="34" borderId="0" xfId="69" applyNumberFormat="1" applyFont="1" applyFill="1" applyBorder="1" applyAlignment="1">
      <alignment horizontal="right"/>
      <protection/>
    </xf>
    <xf numFmtId="196" fontId="7" fillId="34" borderId="18" xfId="69" applyNumberFormat="1" applyFont="1" applyFill="1" applyBorder="1" applyAlignment="1">
      <alignment horizontal="right"/>
      <protection/>
    </xf>
    <xf numFmtId="0" fontId="13" fillId="0" borderId="0" xfId="62" applyFont="1">
      <alignment/>
      <protection/>
    </xf>
    <xf numFmtId="0" fontId="7" fillId="0" borderId="0" xfId="62" applyFont="1" applyAlignment="1">
      <alignment horizontal="right"/>
      <protection/>
    </xf>
    <xf numFmtId="200" fontId="24" fillId="0" borderId="0" xfId="42" applyNumberFormat="1" applyFont="1" applyBorder="1" applyAlignment="1">
      <alignment horizontal="right" vertical="top"/>
    </xf>
    <xf numFmtId="200" fontId="24" fillId="0" borderId="0" xfId="42" applyNumberFormat="1" applyFont="1" applyBorder="1" applyAlignment="1">
      <alignment horizontal="right"/>
    </xf>
    <xf numFmtId="201" fontId="24" fillId="0" borderId="0" xfId="42" applyNumberFormat="1" applyFont="1" applyBorder="1" applyAlignment="1">
      <alignment horizontal="right"/>
    </xf>
    <xf numFmtId="0" fontId="5" fillId="0" borderId="28" xfId="61" applyFont="1" applyBorder="1">
      <alignment/>
      <protection/>
    </xf>
    <xf numFmtId="0" fontId="11" fillId="0" borderId="29" xfId="61" applyFont="1" applyBorder="1" applyAlignment="1">
      <alignment vertical="top" wrapText="1"/>
      <protection/>
    </xf>
    <xf numFmtId="0" fontId="11" fillId="0" borderId="29" xfId="61" applyFont="1" applyBorder="1" applyAlignment="1">
      <alignment vertical="top"/>
      <protection/>
    </xf>
    <xf numFmtId="0" fontId="11" fillId="0" borderId="29" xfId="61" applyFont="1" applyBorder="1">
      <alignment/>
      <protection/>
    </xf>
    <xf numFmtId="0" fontId="24" fillId="0" borderId="29" xfId="61" applyFont="1" applyBorder="1" applyAlignment="1">
      <alignment horizontal="left"/>
      <protection/>
    </xf>
    <xf numFmtId="0" fontId="24" fillId="0" borderId="29" xfId="61" applyFont="1" applyBorder="1" applyAlignment="1">
      <alignment vertical="top" wrapText="1"/>
      <protection/>
    </xf>
    <xf numFmtId="200" fontId="24" fillId="0" borderId="29" xfId="42" applyNumberFormat="1" applyFont="1" applyBorder="1" applyAlignment="1">
      <alignment horizontal="right" vertical="top"/>
    </xf>
    <xf numFmtId="0" fontId="27" fillId="0" borderId="0" xfId="61" applyFont="1" applyBorder="1">
      <alignment/>
      <protection/>
    </xf>
    <xf numFmtId="201" fontId="5" fillId="0" borderId="30" xfId="42" applyNumberFormat="1" applyFont="1" applyBorder="1" applyAlignment="1">
      <alignment horizontal="right"/>
    </xf>
    <xf numFmtId="200" fontId="5" fillId="0" borderId="30" xfId="42" applyNumberFormat="1" applyFont="1" applyBorder="1" applyAlignment="1">
      <alignment horizontal="right"/>
    </xf>
    <xf numFmtId="200" fontId="5" fillId="0" borderId="29" xfId="42" applyNumberFormat="1" applyFont="1" applyBorder="1" applyAlignment="1">
      <alignment horizontal="right"/>
    </xf>
    <xf numFmtId="0" fontId="24" fillId="0" borderId="29" xfId="61" applyFont="1" applyBorder="1" applyAlignment="1">
      <alignment horizontal="center" vertical="top"/>
      <protection/>
    </xf>
    <xf numFmtId="0" fontId="5" fillId="33" borderId="31" xfId="61" applyFont="1" applyFill="1" applyBorder="1" applyAlignment="1">
      <alignment horizontal="right"/>
      <protection/>
    </xf>
    <xf numFmtId="200" fontId="5" fillId="33" borderId="31" xfId="42" applyNumberFormat="1" applyFont="1" applyFill="1" applyBorder="1" applyAlignment="1">
      <alignment horizontal="right"/>
    </xf>
    <xf numFmtId="201" fontId="5" fillId="33" borderId="31" xfId="42" applyNumberFormat="1" applyFont="1" applyFill="1" applyBorder="1" applyAlignment="1">
      <alignment horizontal="right"/>
    </xf>
    <xf numFmtId="0" fontId="5" fillId="0" borderId="29" xfId="61" applyFont="1" applyBorder="1">
      <alignment/>
      <protection/>
    </xf>
    <xf numFmtId="200" fontId="5" fillId="0" borderId="28" xfId="42" applyNumberFormat="1" applyFont="1" applyBorder="1" applyAlignment="1">
      <alignment horizontal="right"/>
    </xf>
    <xf numFmtId="0" fontId="24" fillId="0" borderId="29" xfId="61" applyFont="1" applyBorder="1" applyAlignment="1">
      <alignment horizontal="center" vertical="top" wrapText="1"/>
      <protection/>
    </xf>
    <xf numFmtId="200" fontId="11" fillId="0" borderId="29" xfId="42" applyNumberFormat="1" applyFont="1" applyBorder="1" applyAlignment="1">
      <alignment horizontal="right" vertical="top"/>
    </xf>
    <xf numFmtId="200" fontId="5" fillId="0" borderId="28" xfId="42" applyNumberFormat="1" applyFont="1" applyFill="1" applyBorder="1" applyAlignment="1">
      <alignment horizontal="right"/>
    </xf>
    <xf numFmtId="0" fontId="11" fillId="0" borderId="29" xfId="61" applyFont="1" applyBorder="1" applyAlignment="1" quotePrefix="1">
      <alignment vertical="top" wrapText="1"/>
      <protection/>
    </xf>
    <xf numFmtId="201" fontId="11" fillId="0" borderId="29" xfId="42" applyNumberFormat="1" applyFont="1" applyBorder="1" applyAlignment="1">
      <alignment horizontal="right"/>
    </xf>
    <xf numFmtId="200" fontId="11" fillId="0" borderId="29" xfId="42" applyNumberFormat="1" applyFont="1" applyBorder="1" applyAlignment="1">
      <alignment horizontal="right"/>
    </xf>
    <xf numFmtId="201" fontId="11" fillId="0" borderId="29" xfId="42" applyNumberFormat="1" applyFont="1" applyBorder="1" applyAlignment="1">
      <alignment/>
    </xf>
    <xf numFmtId="0" fontId="24" fillId="0" borderId="0" xfId="61" applyFont="1" applyBorder="1">
      <alignment/>
      <protection/>
    </xf>
    <xf numFmtId="201" fontId="24" fillId="0" borderId="0" xfId="42" applyNumberFormat="1" applyFont="1" applyBorder="1" applyAlignment="1">
      <alignment/>
    </xf>
    <xf numFmtId="200" fontId="24" fillId="0" borderId="0" xfId="42" applyNumberFormat="1" applyFont="1" applyAlignment="1">
      <alignment horizontal="right"/>
    </xf>
    <xf numFmtId="0" fontId="24" fillId="0" borderId="29" xfId="0" applyFont="1" applyBorder="1" applyAlignment="1">
      <alignment/>
    </xf>
    <xf numFmtId="200" fontId="24" fillId="0" borderId="29" xfId="42" applyNumberFormat="1" applyFont="1" applyBorder="1" applyAlignment="1">
      <alignment horizontal="right" vertical="top" wrapText="1"/>
    </xf>
    <xf numFmtId="0" fontId="24" fillId="0" borderId="29" xfId="0" applyFont="1" applyBorder="1" applyAlignment="1">
      <alignment vertical="top"/>
    </xf>
    <xf numFmtId="0" fontId="24" fillId="0" borderId="29" xfId="0" applyFont="1" applyBorder="1" applyAlignment="1">
      <alignment vertical="top" wrapText="1"/>
    </xf>
    <xf numFmtId="201" fontId="24" fillId="0" borderId="29" xfId="42" applyNumberFormat="1" applyFont="1" applyBorder="1" applyAlignment="1">
      <alignment horizontal="right"/>
    </xf>
    <xf numFmtId="200" fontId="24" fillId="0" borderId="29" xfId="42" applyNumberFormat="1" applyFont="1" applyBorder="1" applyAlignment="1">
      <alignment horizontal="right"/>
    </xf>
    <xf numFmtId="201" fontId="24" fillId="0" borderId="29" xfId="42" applyNumberFormat="1" applyFont="1" applyBorder="1" applyAlignment="1">
      <alignment/>
    </xf>
    <xf numFmtId="201" fontId="24" fillId="0" borderId="29" xfId="42" applyNumberFormat="1" applyFont="1" applyBorder="1" applyAlignment="1">
      <alignment horizontal="right" vertical="top"/>
    </xf>
    <xf numFmtId="201" fontId="24" fillId="0" borderId="29" xfId="42" applyNumberFormat="1" applyFont="1" applyBorder="1" applyAlignment="1">
      <alignment vertical="top"/>
    </xf>
    <xf numFmtId="0" fontId="24" fillId="0" borderId="29" xfId="61" applyFont="1" applyBorder="1">
      <alignment/>
      <protection/>
    </xf>
    <xf numFmtId="201" fontId="24" fillId="0" borderId="0" xfId="42" applyNumberFormat="1" applyFont="1" applyAlignment="1">
      <alignment horizontal="right"/>
    </xf>
    <xf numFmtId="201" fontId="24" fillId="0" borderId="0" xfId="42" applyNumberFormat="1" applyFont="1" applyAlignment="1">
      <alignment/>
    </xf>
    <xf numFmtId="0" fontId="4" fillId="0" borderId="29" xfId="0" applyFont="1" applyBorder="1" applyAlignment="1">
      <alignment/>
    </xf>
    <xf numFmtId="0" fontId="5" fillId="33" borderId="31" xfId="61" applyFont="1" applyFill="1" applyBorder="1">
      <alignment/>
      <protection/>
    </xf>
    <xf numFmtId="201" fontId="5" fillId="0" borderId="28" xfId="42" applyNumberFormat="1" applyFont="1" applyBorder="1" applyAlignment="1">
      <alignment horizontal="right"/>
    </xf>
    <xf numFmtId="201" fontId="5" fillId="0" borderId="28" xfId="42" applyNumberFormat="1" applyFont="1" applyBorder="1" applyAlignment="1">
      <alignment/>
    </xf>
    <xf numFmtId="201" fontId="4" fillId="0" borderId="28" xfId="42" applyNumberFormat="1" applyFont="1" applyBorder="1" applyAlignment="1">
      <alignment horizontal="right"/>
    </xf>
    <xf numFmtId="200" fontId="4" fillId="0" borderId="28" xfId="42" applyNumberFormat="1" applyFont="1" applyBorder="1" applyAlignment="1">
      <alignment horizontal="right"/>
    </xf>
    <xf numFmtId="201" fontId="4" fillId="0" borderId="28" xfId="42" applyNumberFormat="1" applyFont="1" applyBorder="1" applyAlignment="1">
      <alignment/>
    </xf>
    <xf numFmtId="0" fontId="24" fillId="0" borderId="29" xfId="0" applyFont="1" applyBorder="1" applyAlignment="1">
      <alignment horizontal="center" vertical="top" wrapText="1"/>
    </xf>
    <xf numFmtId="0" fontId="4" fillId="33" borderId="31" xfId="61" applyFont="1" applyFill="1" applyBorder="1">
      <alignment/>
      <protection/>
    </xf>
    <xf numFmtId="0" fontId="4" fillId="0" borderId="29" xfId="61" applyFont="1" applyBorder="1" applyAlignment="1">
      <alignment horizontal="center" vertical="top" wrapText="1"/>
      <protection/>
    </xf>
    <xf numFmtId="0" fontId="24" fillId="0" borderId="0" xfId="61" applyFont="1" applyBorder="1" applyAlignment="1">
      <alignment horizontal="center" vertical="top"/>
      <protection/>
    </xf>
    <xf numFmtId="0" fontId="4" fillId="33" borderId="31" xfId="61" applyFont="1" applyFill="1" applyBorder="1" applyAlignment="1">
      <alignment horizontal="center" vertical="top"/>
      <protection/>
    </xf>
    <xf numFmtId="0" fontId="4" fillId="0" borderId="28" xfId="61" applyFont="1" applyBorder="1" applyAlignment="1">
      <alignment horizontal="center" vertical="top"/>
      <protection/>
    </xf>
    <xf numFmtId="196" fontId="24" fillId="0" borderId="0" xfId="46" applyNumberFormat="1" applyFont="1" applyBorder="1" applyAlignment="1">
      <alignment horizontal="right" vertical="top"/>
    </xf>
    <xf numFmtId="197" fontId="24" fillId="0" borderId="0" xfId="46" applyNumberFormat="1" applyFont="1" applyBorder="1" applyAlignment="1">
      <alignment horizontal="right" vertical="top"/>
    </xf>
    <xf numFmtId="0" fontId="4" fillId="0" borderId="0" xfId="62" applyFont="1">
      <alignment/>
      <protection/>
    </xf>
    <xf numFmtId="0" fontId="4" fillId="0" borderId="0" xfId="0" applyFont="1" applyAlignment="1">
      <alignment/>
    </xf>
    <xf numFmtId="0" fontId="5" fillId="33" borderId="10" xfId="62" applyFont="1" applyFill="1" applyBorder="1" applyAlignment="1">
      <alignment horizontal="center" vertical="center"/>
      <protection/>
    </xf>
    <xf numFmtId="0" fontId="5" fillId="33" borderId="14" xfId="62" applyFont="1" applyFill="1" applyBorder="1" applyAlignment="1">
      <alignment horizontal="left" vertical="center" wrapText="1"/>
      <protection/>
    </xf>
    <xf numFmtId="0" fontId="4" fillId="33" borderId="14" xfId="62" applyFont="1" applyFill="1" applyBorder="1">
      <alignment/>
      <protection/>
    </xf>
    <xf numFmtId="0" fontId="5" fillId="0" borderId="0" xfId="62" applyFont="1">
      <alignment/>
      <protection/>
    </xf>
    <xf numFmtId="0" fontId="7" fillId="0" borderId="0" xfId="62" applyFont="1" applyBorder="1" applyAlignment="1">
      <alignment horizontal="left"/>
      <protection/>
    </xf>
    <xf numFmtId="0" fontId="10" fillId="0" borderId="0" xfId="62" applyFont="1" applyAlignment="1">
      <alignment horizontal="center"/>
      <protection/>
    </xf>
    <xf numFmtId="0" fontId="10" fillId="0" borderId="0" xfId="62" applyFont="1" applyBorder="1">
      <alignment/>
      <protection/>
    </xf>
    <xf numFmtId="0" fontId="10" fillId="0" borderId="0" xfId="62" applyFont="1">
      <alignment/>
      <protection/>
    </xf>
    <xf numFmtId="0" fontId="10" fillId="0" borderId="0" xfId="61" applyFont="1" applyBorder="1" applyAlignment="1">
      <alignment horizontal="left"/>
      <protection/>
    </xf>
    <xf numFmtId="196" fontId="7" fillId="0" borderId="0" xfId="46" applyNumberFormat="1" applyFont="1" applyBorder="1" applyAlignment="1">
      <alignment/>
    </xf>
    <xf numFmtId="0" fontId="7" fillId="0" borderId="0" xfId="61" applyFont="1" applyBorder="1" applyAlignment="1">
      <alignment horizontal="left"/>
      <protection/>
    </xf>
    <xf numFmtId="196" fontId="7" fillId="0" borderId="0" xfId="47" applyNumberFormat="1" applyFont="1" applyBorder="1" applyAlignment="1">
      <alignment vertical="center"/>
    </xf>
    <xf numFmtId="0" fontId="10" fillId="0" borderId="0" xfId="62" applyFont="1" applyBorder="1" applyAlignment="1">
      <alignment horizontal="left"/>
      <protection/>
    </xf>
    <xf numFmtId="196" fontId="22" fillId="0" borderId="0" xfId="47" applyNumberFormat="1" applyFont="1" applyBorder="1" applyAlignment="1">
      <alignment vertical="center"/>
    </xf>
    <xf numFmtId="0" fontId="10" fillId="0" borderId="0" xfId="62" applyFont="1" applyFill="1">
      <alignment/>
      <protection/>
    </xf>
    <xf numFmtId="37" fontId="7" fillId="0" borderId="0" xfId="42" applyNumberFormat="1" applyFont="1" applyBorder="1" applyAlignment="1">
      <alignment horizontal="right"/>
    </xf>
    <xf numFmtId="0" fontId="7" fillId="0" borderId="0" xfId="62" applyFont="1" applyFill="1" applyBorder="1" applyAlignment="1">
      <alignment horizontal="center"/>
      <protection/>
    </xf>
    <xf numFmtId="0" fontId="23" fillId="0" borderId="0" xfId="0" applyFont="1" applyFill="1" applyAlignment="1">
      <alignment/>
    </xf>
    <xf numFmtId="0" fontId="10" fillId="0" borderId="0" xfId="62" applyFont="1" applyAlignment="1">
      <alignment horizontal="center"/>
      <protection/>
    </xf>
    <xf numFmtId="0" fontId="10" fillId="0" borderId="0" xfId="62" applyFont="1" applyFill="1">
      <alignment/>
      <protection/>
    </xf>
    <xf numFmtId="0" fontId="5" fillId="0" borderId="13" xfId="62" applyFont="1" applyBorder="1" applyAlignment="1">
      <alignment horizontal="center" vertical="center"/>
      <protection/>
    </xf>
    <xf numFmtId="0" fontId="5" fillId="0" borderId="13" xfId="62" applyFont="1" applyBorder="1" applyAlignment="1">
      <alignment horizontal="left" vertical="center" wrapText="1"/>
      <protection/>
    </xf>
    <xf numFmtId="0" fontId="5" fillId="0" borderId="13" xfId="62" applyFont="1" applyFill="1" applyBorder="1" applyAlignment="1">
      <alignment horizontal="center" vertical="center"/>
      <protection/>
    </xf>
    <xf numFmtId="195" fontId="5" fillId="0" borderId="13" xfId="47" applyNumberFormat="1" applyFont="1" applyBorder="1" applyAlignment="1">
      <alignment horizontal="center" vertical="center" wrapText="1"/>
    </xf>
    <xf numFmtId="0" fontId="5" fillId="0" borderId="26" xfId="62" applyFont="1" applyBorder="1" applyAlignment="1">
      <alignment horizontal="left" vertical="top"/>
      <protection/>
    </xf>
    <xf numFmtId="0" fontId="31" fillId="0" borderId="0" xfId="62" applyFont="1" applyFill="1" applyBorder="1" applyAlignment="1">
      <alignment horizontal="left" vertical="top" wrapText="1"/>
      <protection/>
    </xf>
    <xf numFmtId="0" fontId="24" fillId="0" borderId="0" xfId="62" applyFont="1" applyBorder="1" applyAlignment="1">
      <alignment horizontal="center" vertical="top"/>
      <protection/>
    </xf>
    <xf numFmtId="198" fontId="24" fillId="0" borderId="0" xfId="47" applyNumberFormat="1" applyFont="1" applyBorder="1" applyAlignment="1">
      <alignment horizontal="right" vertical="top" wrapText="1"/>
    </xf>
    <xf numFmtId="0" fontId="24" fillId="0" borderId="10" xfId="62" applyFont="1" applyBorder="1" applyAlignment="1">
      <alignment horizontal="center" vertical="top" wrapText="1"/>
      <protection/>
    </xf>
    <xf numFmtId="198" fontId="24" fillId="0" borderId="10" xfId="47" applyNumberFormat="1" applyFont="1" applyBorder="1" applyAlignment="1">
      <alignment horizontal="right" vertical="top" wrapText="1"/>
    </xf>
    <xf numFmtId="0" fontId="24" fillId="0" borderId="0" xfId="62" applyFont="1" applyBorder="1" applyAlignment="1">
      <alignment horizontal="center" vertical="top" wrapText="1"/>
      <protection/>
    </xf>
    <xf numFmtId="0" fontId="5" fillId="33" borderId="14" xfId="62" applyFont="1" applyFill="1" applyBorder="1" applyAlignment="1">
      <alignment horizontal="left" vertical="top" wrapText="1"/>
      <protection/>
    </xf>
    <xf numFmtId="0" fontId="32" fillId="0" borderId="0" xfId="0" applyFont="1" applyAlignment="1">
      <alignment/>
    </xf>
    <xf numFmtId="0" fontId="5" fillId="33" borderId="15" xfId="62" applyFont="1" applyFill="1" applyBorder="1" applyAlignment="1">
      <alignment horizontal="left"/>
      <protection/>
    </xf>
    <xf numFmtId="0" fontId="5" fillId="33" borderId="15" xfId="62" applyFont="1" applyFill="1" applyBorder="1" applyAlignment="1">
      <alignment horizontal="center" vertical="center"/>
      <protection/>
    </xf>
    <xf numFmtId="0" fontId="5" fillId="33" borderId="15" xfId="62" applyFont="1" applyFill="1" applyBorder="1">
      <alignment/>
      <protection/>
    </xf>
    <xf numFmtId="198" fontId="5" fillId="33" borderId="15" xfId="62" applyNumberFormat="1" applyFont="1" applyFill="1" applyBorder="1" applyAlignment="1">
      <alignment horizontal="right" vertical="center"/>
      <protection/>
    </xf>
    <xf numFmtId="0" fontId="5" fillId="0" borderId="13" xfId="62" applyFont="1" applyBorder="1" applyAlignment="1">
      <alignment horizontal="left"/>
      <protection/>
    </xf>
    <xf numFmtId="0" fontId="5" fillId="0" borderId="13" xfId="62" applyFont="1" applyBorder="1" applyAlignment="1">
      <alignment vertical="center"/>
      <protection/>
    </xf>
    <xf numFmtId="0" fontId="32" fillId="0" borderId="0" xfId="0" applyFont="1" applyBorder="1" applyAlignment="1">
      <alignment/>
    </xf>
    <xf numFmtId="0" fontId="7" fillId="0" borderId="0" xfId="62" applyFont="1" applyBorder="1" applyAlignment="1">
      <alignment horizontal="center"/>
      <protection/>
    </xf>
    <xf numFmtId="3" fontId="5" fillId="33" borderId="14" xfId="62" applyNumberFormat="1" applyFont="1" applyFill="1" applyBorder="1" applyAlignment="1">
      <alignment horizontal="center" vertical="top"/>
      <protection/>
    </xf>
    <xf numFmtId="196" fontId="5" fillId="0" borderId="13" xfId="47" applyNumberFormat="1" applyFont="1" applyBorder="1" applyAlignment="1">
      <alignment horizontal="center" vertical="center"/>
    </xf>
    <xf numFmtId="0" fontId="23" fillId="0" borderId="0" xfId="0" applyFont="1" applyAlignment="1">
      <alignment horizontal="center"/>
    </xf>
    <xf numFmtId="0" fontId="24" fillId="0" borderId="29" xfId="61" applyFont="1" applyBorder="1" applyAlignment="1">
      <alignment horizontal="left" vertical="top" wrapText="1"/>
      <protection/>
    </xf>
    <xf numFmtId="0" fontId="4" fillId="0" borderId="0" xfId="61" applyFont="1" applyBorder="1" applyAlignment="1">
      <alignment horizontal="center"/>
      <protection/>
    </xf>
    <xf numFmtId="197" fontId="4" fillId="0" borderId="0" xfId="46" applyNumberFormat="1" applyFont="1" applyBorder="1" applyAlignment="1">
      <alignment/>
    </xf>
    <xf numFmtId="196" fontId="4" fillId="0" borderId="0" xfId="46" applyNumberFormat="1" applyFont="1" applyBorder="1" applyAlignment="1">
      <alignment/>
    </xf>
    <xf numFmtId="196" fontId="4" fillId="0" borderId="0" xfId="46" applyNumberFormat="1" applyFont="1" applyBorder="1" applyAlignment="1">
      <alignment horizontal="center"/>
    </xf>
    <xf numFmtId="0" fontId="4" fillId="0" borderId="0" xfId="61" applyFont="1" applyBorder="1">
      <alignment/>
      <protection/>
    </xf>
    <xf numFmtId="197" fontId="4" fillId="0" borderId="0" xfId="61" applyNumberFormat="1" applyFont="1" applyBorder="1">
      <alignment/>
      <protection/>
    </xf>
    <xf numFmtId="0" fontId="20" fillId="0" borderId="12" xfId="61" applyFont="1" applyBorder="1" applyAlignment="1">
      <alignment horizontal="right" vertical="center"/>
      <protection/>
    </xf>
    <xf numFmtId="197" fontId="20" fillId="0" borderId="12" xfId="46" applyNumberFormat="1" applyFont="1" applyBorder="1" applyAlignment="1">
      <alignment horizontal="center" vertical="center"/>
    </xf>
    <xf numFmtId="0" fontId="20" fillId="0" borderId="12" xfId="61" applyFont="1" applyBorder="1" applyAlignment="1">
      <alignment horizontal="center" vertical="center"/>
      <protection/>
    </xf>
    <xf numFmtId="197" fontId="5" fillId="0" borderId="0" xfId="61" applyNumberFormat="1" applyFont="1" applyBorder="1">
      <alignment/>
      <protection/>
    </xf>
    <xf numFmtId="200" fontId="5" fillId="0" borderId="13" xfId="42" applyNumberFormat="1" applyFont="1" applyBorder="1" applyAlignment="1">
      <alignment vertical="center"/>
    </xf>
    <xf numFmtId="196" fontId="7" fillId="34" borderId="16" xfId="69" applyNumberFormat="1" applyFont="1" applyFill="1" applyBorder="1">
      <alignment/>
      <protection/>
    </xf>
    <xf numFmtId="197" fontId="7" fillId="34" borderId="0" xfId="69" applyNumberFormat="1" applyFont="1" applyFill="1" applyBorder="1">
      <alignment/>
      <protection/>
    </xf>
    <xf numFmtId="196" fontId="7" fillId="34" borderId="0" xfId="69" applyNumberFormat="1" applyFont="1" applyFill="1" applyBorder="1">
      <alignment/>
      <protection/>
    </xf>
    <xf numFmtId="197" fontId="7" fillId="34" borderId="18" xfId="69" applyNumberFormat="1" applyFont="1" applyFill="1" applyBorder="1">
      <alignment/>
      <protection/>
    </xf>
    <xf numFmtId="195" fontId="7" fillId="34" borderId="0" xfId="69" applyNumberFormat="1" applyFont="1" applyFill="1" applyBorder="1">
      <alignment/>
      <protection/>
    </xf>
    <xf numFmtId="196" fontId="7" fillId="34" borderId="18" xfId="69" applyNumberFormat="1" applyFont="1" applyFill="1" applyBorder="1">
      <alignment/>
      <protection/>
    </xf>
    <xf numFmtId="195" fontId="7" fillId="0" borderId="19" xfId="69" applyNumberFormat="1" applyFont="1" applyBorder="1" applyAlignment="1">
      <alignment horizontal="right"/>
      <protection/>
    </xf>
    <xf numFmtId="196" fontId="7" fillId="0" borderId="11" xfId="61" applyNumberFormat="1" applyFont="1" applyBorder="1">
      <alignment/>
      <protection/>
    </xf>
    <xf numFmtId="0" fontId="16" fillId="0" borderId="13" xfId="61" applyFont="1" applyBorder="1" applyAlignment="1">
      <alignment horizontal="center" vertical="center"/>
      <protection/>
    </xf>
    <xf numFmtId="0" fontId="16" fillId="0" borderId="13" xfId="61" applyFont="1" applyBorder="1" applyAlignment="1">
      <alignment vertical="center"/>
      <protection/>
    </xf>
    <xf numFmtId="196" fontId="11" fillId="0" borderId="11" xfId="46" applyNumberFormat="1" applyFont="1" applyBorder="1" applyAlignment="1">
      <alignment/>
    </xf>
    <xf numFmtId="200" fontId="11" fillId="0" borderId="11" xfId="42" applyNumberFormat="1" applyFont="1" applyBorder="1" applyAlignment="1">
      <alignment/>
    </xf>
    <xf numFmtId="200" fontId="7" fillId="0" borderId="18" xfId="42" applyNumberFormat="1" applyFont="1" applyBorder="1" applyAlignment="1">
      <alignment horizontal="right"/>
    </xf>
    <xf numFmtId="200" fontId="7" fillId="0" borderId="0" xfId="42" applyNumberFormat="1" applyFont="1" applyAlignment="1">
      <alignment/>
    </xf>
    <xf numFmtId="200" fontId="7" fillId="0" borderId="13" xfId="42" applyNumberFormat="1" applyFont="1" applyBorder="1" applyAlignment="1">
      <alignment/>
    </xf>
    <xf numFmtId="200" fontId="7" fillId="0" borderId="0" xfId="42" applyNumberFormat="1" applyFont="1" applyBorder="1" applyAlignment="1">
      <alignment horizontal="right"/>
    </xf>
    <xf numFmtId="200" fontId="7" fillId="0" borderId="11" xfId="42" applyNumberFormat="1" applyFont="1" applyBorder="1" applyAlignment="1">
      <alignment horizontal="right"/>
    </xf>
    <xf numFmtId="200" fontId="0" fillId="35" borderId="13" xfId="42" applyNumberFormat="1" applyFont="1" applyFill="1" applyBorder="1" applyAlignment="1">
      <alignment horizontal="right"/>
    </xf>
    <xf numFmtId="201" fontId="0" fillId="35" borderId="13" xfId="42" applyNumberFormat="1" applyFont="1" applyFill="1" applyBorder="1" applyAlignment="1">
      <alignment/>
    </xf>
    <xf numFmtId="0" fontId="5" fillId="35" borderId="13" xfId="61" applyFont="1" applyFill="1" applyBorder="1" applyAlignment="1">
      <alignment horizontal="center"/>
      <protection/>
    </xf>
    <xf numFmtId="197" fontId="5" fillId="35" borderId="13" xfId="46" applyNumberFormat="1" applyFont="1" applyFill="1" applyBorder="1" applyAlignment="1">
      <alignment horizontal="center"/>
    </xf>
    <xf numFmtId="197" fontId="11" fillId="0" borderId="11" xfId="46" applyNumberFormat="1" applyFont="1" applyBorder="1" applyAlignment="1">
      <alignment/>
    </xf>
    <xf numFmtId="200" fontId="5" fillId="0" borderId="0" xfId="42" applyNumberFormat="1" applyFont="1" applyAlignment="1">
      <alignment/>
    </xf>
    <xf numFmtId="200" fontId="0" fillId="0" borderId="12" xfId="42" applyNumberFormat="1" applyFont="1" applyBorder="1" applyAlignment="1">
      <alignment/>
    </xf>
    <xf numFmtId="200" fontId="20" fillId="0" borderId="12" xfId="42" applyNumberFormat="1" applyFont="1" applyBorder="1" applyAlignment="1">
      <alignment horizontal="right" vertical="center"/>
    </xf>
    <xf numFmtId="200" fontId="0" fillId="0" borderId="0" xfId="42" applyNumberFormat="1" applyFont="1" applyAlignment="1">
      <alignment/>
    </xf>
    <xf numFmtId="200" fontId="4" fillId="0" borderId="0" xfId="42" applyNumberFormat="1" applyFont="1" applyAlignment="1">
      <alignment/>
    </xf>
    <xf numFmtId="0" fontId="24" fillId="0" borderId="0" xfId="62" applyFont="1" applyBorder="1">
      <alignment/>
      <protection/>
    </xf>
    <xf numFmtId="195" fontId="5" fillId="0" borderId="0" xfId="62" applyNumberFormat="1" applyFont="1" applyBorder="1" applyAlignment="1">
      <alignment vertical="center"/>
      <protection/>
    </xf>
    <xf numFmtId="195" fontId="5" fillId="0" borderId="11" xfId="62" applyNumberFormat="1" applyFont="1" applyBorder="1" applyAlignment="1">
      <alignment vertical="center"/>
      <protection/>
    </xf>
    <xf numFmtId="0" fontId="9" fillId="0" borderId="26" xfId="62" applyFont="1" applyBorder="1" applyAlignment="1">
      <alignment horizontal="center" vertical="center"/>
      <protection/>
    </xf>
    <xf numFmtId="0" fontId="11" fillId="0" borderId="26" xfId="62" applyFont="1" applyBorder="1" applyAlignment="1">
      <alignment horizontal="left" vertical="center" wrapText="1"/>
      <protection/>
    </xf>
    <xf numFmtId="0" fontId="9" fillId="0" borderId="26" xfId="62" applyFont="1" applyFill="1" applyBorder="1" applyAlignment="1">
      <alignment horizontal="center" vertical="center"/>
      <protection/>
    </xf>
    <xf numFmtId="0" fontId="24" fillId="0" borderId="12" xfId="62" applyFont="1" applyBorder="1" applyAlignment="1">
      <alignment horizontal="center"/>
      <protection/>
    </xf>
    <xf numFmtId="0" fontId="4" fillId="0" borderId="12" xfId="62" applyFill="1" applyBorder="1">
      <alignment/>
      <protection/>
    </xf>
    <xf numFmtId="0" fontId="4" fillId="0" borderId="12" xfId="62" applyBorder="1" applyAlignment="1">
      <alignment horizontal="center" vertical="center"/>
      <protection/>
    </xf>
    <xf numFmtId="201" fontId="5" fillId="0" borderId="30" xfId="42" applyNumberFormat="1" applyFont="1" applyBorder="1" applyAlignment="1">
      <alignment horizontal="center"/>
    </xf>
    <xf numFmtId="0" fontId="24" fillId="0" borderId="29" xfId="61" applyFont="1" applyBorder="1" applyAlignment="1" quotePrefix="1">
      <alignment vertical="top" wrapText="1"/>
      <protection/>
    </xf>
    <xf numFmtId="0" fontId="0" fillId="0" borderId="0" xfId="0" applyAlignment="1">
      <alignment horizontal="center"/>
    </xf>
    <xf numFmtId="0" fontId="7" fillId="0" borderId="0" xfId="62" applyFont="1" applyAlignment="1">
      <alignment horizontal="center"/>
      <protection/>
    </xf>
    <xf numFmtId="0" fontId="4" fillId="0" borderId="0" xfId="62" applyAlignment="1">
      <alignment horizontal="right"/>
      <protection/>
    </xf>
    <xf numFmtId="0" fontId="10" fillId="0" borderId="0" xfId="62" applyFont="1" applyAlignment="1">
      <alignment horizontal="right"/>
      <protection/>
    </xf>
    <xf numFmtId="0" fontId="5" fillId="0" borderId="0" xfId="62" applyFont="1" applyBorder="1" applyAlignment="1">
      <alignment horizontal="right"/>
      <protection/>
    </xf>
    <xf numFmtId="0" fontId="6" fillId="0" borderId="0" xfId="62" applyFont="1" applyAlignment="1">
      <alignment horizontal="right"/>
      <protection/>
    </xf>
    <xf numFmtId="0" fontId="0" fillId="0" borderId="0" xfId="0" applyAlignment="1">
      <alignment horizontal="right"/>
    </xf>
    <xf numFmtId="0" fontId="12" fillId="0" borderId="0" xfId="62" applyFont="1" applyAlignment="1">
      <alignment horizontal="right"/>
      <protection/>
    </xf>
    <xf numFmtId="0" fontId="11" fillId="0" borderId="29" xfId="62" applyFont="1" applyBorder="1" applyAlignment="1">
      <alignment horizontal="center" vertical="top" wrapText="1"/>
      <protection/>
    </xf>
    <xf numFmtId="0" fontId="11" fillId="33" borderId="32" xfId="62" applyFont="1" applyFill="1" applyBorder="1" applyAlignment="1">
      <alignment horizontal="center" vertical="center"/>
      <protection/>
    </xf>
    <xf numFmtId="0" fontId="24" fillId="33" borderId="31" xfId="62" applyFont="1" applyFill="1" applyBorder="1" applyAlignment="1">
      <alignment horizontal="left" vertical="center" wrapText="1"/>
      <protection/>
    </xf>
    <xf numFmtId="0" fontId="11" fillId="33" borderId="31" xfId="62" applyFont="1" applyFill="1" applyBorder="1" applyAlignment="1">
      <alignment horizontal="center" vertical="center"/>
      <protection/>
    </xf>
    <xf numFmtId="0" fontId="5" fillId="33" borderId="31" xfId="62" applyFont="1" applyFill="1" applyBorder="1" applyAlignment="1">
      <alignment horizontal="center" vertical="center"/>
      <protection/>
    </xf>
    <xf numFmtId="0" fontId="5" fillId="0" borderId="18" xfId="62" applyFont="1" applyBorder="1" applyAlignment="1">
      <alignment horizontal="center" vertical="top" wrapText="1"/>
      <protection/>
    </xf>
    <xf numFmtId="197" fontId="5" fillId="33" borderId="31" xfId="62" applyNumberFormat="1" applyFont="1" applyFill="1" applyBorder="1" applyAlignment="1">
      <alignment horizontal="right" vertical="center"/>
      <protection/>
    </xf>
    <xf numFmtId="0" fontId="7" fillId="0" borderId="33" xfId="62" applyFont="1" applyBorder="1" applyAlignment="1">
      <alignment horizontal="center" vertical="top"/>
      <protection/>
    </xf>
    <xf numFmtId="0" fontId="24" fillId="0" borderId="34" xfId="62" applyFont="1" applyBorder="1" applyAlignment="1">
      <alignment horizontal="left" vertical="top"/>
      <protection/>
    </xf>
    <xf numFmtId="0" fontId="7" fillId="0" borderId="34" xfId="62" applyFont="1" applyBorder="1" applyAlignment="1">
      <alignment horizontal="center" vertical="top"/>
      <protection/>
    </xf>
    <xf numFmtId="0" fontId="5" fillId="0" borderId="34" xfId="62" applyFont="1" applyFill="1" applyBorder="1" applyAlignment="1">
      <alignment horizontal="center" vertical="top"/>
      <protection/>
    </xf>
    <xf numFmtId="196" fontId="5" fillId="0" borderId="34" xfId="47" applyNumberFormat="1" applyFont="1" applyBorder="1" applyAlignment="1">
      <alignment vertical="top"/>
    </xf>
    <xf numFmtId="0" fontId="11" fillId="0" borderId="31" xfId="62" applyFont="1" applyBorder="1" applyAlignment="1">
      <alignment horizontal="center" vertical="top"/>
      <protection/>
    </xf>
    <xf numFmtId="0" fontId="24" fillId="0" borderId="31" xfId="62" applyFont="1" applyBorder="1" applyAlignment="1">
      <alignment horizontal="center" vertical="top"/>
      <protection/>
    </xf>
    <xf numFmtId="0" fontId="24" fillId="0" borderId="31" xfId="62" applyFont="1" applyBorder="1" applyAlignment="1">
      <alignment horizontal="right" vertical="top"/>
      <protection/>
    </xf>
    <xf numFmtId="0" fontId="11" fillId="0" borderId="31" xfId="62" applyFont="1" applyFill="1" applyBorder="1" applyAlignment="1">
      <alignment vertical="top" wrapText="1"/>
      <protection/>
    </xf>
    <xf numFmtId="0" fontId="5" fillId="0" borderId="32" xfId="62" applyFont="1" applyBorder="1" applyAlignment="1">
      <alignment horizontal="center" vertical="top" wrapText="1"/>
      <protection/>
    </xf>
    <xf numFmtId="0" fontId="24" fillId="0" borderId="31" xfId="62" applyFont="1" applyBorder="1" applyAlignment="1">
      <alignment horizontal="left" vertical="top"/>
      <protection/>
    </xf>
    <xf numFmtId="0" fontId="4" fillId="0" borderId="0" xfId="62" applyAlignment="1">
      <alignment/>
      <protection/>
    </xf>
    <xf numFmtId="200" fontId="5" fillId="0" borderId="30" xfId="42" applyNumberFormat="1" applyFont="1" applyBorder="1" applyAlignment="1">
      <alignment/>
    </xf>
    <xf numFmtId="198" fontId="11" fillId="0" borderId="31" xfId="47" applyNumberFormat="1" applyFont="1" applyBorder="1" applyAlignment="1">
      <alignment vertical="top"/>
    </xf>
    <xf numFmtId="198" fontId="5" fillId="0" borderId="34" xfId="47" applyNumberFormat="1" applyFont="1" applyBorder="1" applyAlignment="1">
      <alignment vertical="top"/>
    </xf>
    <xf numFmtId="198" fontId="11" fillId="0" borderId="0" xfId="46" applyNumberFormat="1" applyFont="1" applyBorder="1" applyAlignment="1">
      <alignment/>
    </xf>
    <xf numFmtId="198" fontId="4" fillId="0" borderId="0" xfId="62" applyNumberFormat="1" applyAlignment="1">
      <alignment/>
      <protection/>
    </xf>
    <xf numFmtId="198" fontId="5" fillId="0" borderId="0" xfId="42" applyNumberFormat="1" applyFont="1" applyBorder="1" applyAlignment="1">
      <alignment/>
    </xf>
    <xf numFmtId="198" fontId="7" fillId="0" borderId="0" xfId="47" applyNumberFormat="1" applyFont="1" applyBorder="1" applyAlignment="1">
      <alignment/>
    </xf>
    <xf numFmtId="198" fontId="0" fillId="0" borderId="0" xfId="0" applyNumberFormat="1" applyAlignment="1">
      <alignment/>
    </xf>
    <xf numFmtId="0" fontId="0" fillId="0" borderId="0" xfId="0" applyAlignment="1">
      <alignment/>
    </xf>
    <xf numFmtId="0" fontId="12" fillId="0" borderId="0" xfId="62" applyFont="1" applyAlignment="1">
      <alignment/>
      <protection/>
    </xf>
    <xf numFmtId="0" fontId="24" fillId="0" borderId="31" xfId="62" applyFont="1" applyBorder="1" applyAlignment="1">
      <alignment vertical="top"/>
      <protection/>
    </xf>
    <xf numFmtId="0" fontId="7" fillId="0" borderId="0" xfId="62" applyFont="1" applyAlignment="1">
      <alignment/>
      <protection/>
    </xf>
    <xf numFmtId="0" fontId="10" fillId="0" borderId="0" xfId="62" applyFont="1" applyAlignment="1">
      <alignment/>
      <protection/>
    </xf>
    <xf numFmtId="0" fontId="5" fillId="0" borderId="0" xfId="62" applyFont="1" applyBorder="1" applyAlignment="1">
      <alignment/>
      <protection/>
    </xf>
    <xf numFmtId="0" fontId="6" fillId="0" borderId="0" xfId="62" applyFont="1" applyAlignment="1">
      <alignment/>
      <protection/>
    </xf>
    <xf numFmtId="198" fontId="4" fillId="0" borderId="31" xfId="62" applyNumberFormat="1" applyFont="1" applyBorder="1" applyAlignment="1">
      <alignment horizontal="right" vertical="top"/>
      <protection/>
    </xf>
    <xf numFmtId="201" fontId="5" fillId="33" borderId="34" xfId="42" applyNumberFormat="1" applyFont="1" applyFill="1" applyBorder="1" applyAlignment="1">
      <alignment horizontal="right" vertical="center"/>
    </xf>
    <xf numFmtId="200" fontId="5" fillId="33" borderId="34" xfId="42" applyNumberFormat="1" applyFont="1" applyFill="1" applyBorder="1" applyAlignment="1">
      <alignment horizontal="right" vertical="center"/>
    </xf>
    <xf numFmtId="196" fontId="11" fillId="0" borderId="13" xfId="46" applyNumberFormat="1" applyFont="1" applyBorder="1" applyAlignment="1">
      <alignment horizontal="right" vertical="top"/>
    </xf>
    <xf numFmtId="0" fontId="9" fillId="0" borderId="35" xfId="62" applyFont="1" applyBorder="1" applyAlignment="1">
      <alignment horizontal="left" vertical="center" wrapText="1"/>
      <protection/>
    </xf>
    <xf numFmtId="0" fontId="11" fillId="0" borderId="35" xfId="62" applyFont="1" applyBorder="1" applyAlignment="1">
      <alignment horizontal="left" vertical="center" wrapText="1"/>
      <protection/>
    </xf>
    <xf numFmtId="0" fontId="9" fillId="0" borderId="35" xfId="62" applyFont="1" applyBorder="1" applyAlignment="1">
      <alignment horizontal="center" vertical="center"/>
      <protection/>
    </xf>
    <xf numFmtId="0" fontId="9" fillId="0" borderId="35" xfId="62" applyFont="1" applyFill="1" applyBorder="1" applyAlignment="1">
      <alignment horizontal="center" vertical="center"/>
      <protection/>
    </xf>
    <xf numFmtId="0" fontId="4" fillId="0" borderId="30" xfId="62" applyBorder="1" applyAlignment="1">
      <alignment horizontal="center"/>
      <protection/>
    </xf>
    <xf numFmtId="0" fontId="24" fillId="0" borderId="30" xfId="62" applyFont="1" applyBorder="1" applyAlignment="1">
      <alignment horizontal="center"/>
      <protection/>
    </xf>
    <xf numFmtId="0" fontId="4" fillId="0" borderId="30" xfId="62" applyBorder="1" applyAlignment="1">
      <alignment horizontal="center" vertical="center"/>
      <protection/>
    </xf>
    <xf numFmtId="0" fontId="4" fillId="0" borderId="30" xfId="62" applyFill="1" applyBorder="1">
      <alignment/>
      <protection/>
    </xf>
    <xf numFmtId="0" fontId="30" fillId="0" borderId="29" xfId="62" applyFont="1" applyFill="1" applyBorder="1" applyAlignment="1">
      <alignment vertical="top" wrapText="1"/>
      <protection/>
    </xf>
    <xf numFmtId="0" fontId="11" fillId="0" borderId="29" xfId="62" applyFont="1" applyBorder="1" applyAlignment="1">
      <alignment horizontal="center" vertical="top"/>
      <protection/>
    </xf>
    <xf numFmtId="0" fontId="5" fillId="0" borderId="29" xfId="62" applyFont="1" applyBorder="1" applyAlignment="1">
      <alignment horizontal="left" vertical="top" wrapText="1"/>
      <protection/>
    </xf>
    <xf numFmtId="0" fontId="5" fillId="0" borderId="28" xfId="62" applyFont="1" applyBorder="1" applyAlignment="1">
      <alignment horizontal="left" vertical="top"/>
      <protection/>
    </xf>
    <xf numFmtId="0" fontId="24" fillId="0" borderId="29" xfId="62" applyFont="1" applyBorder="1" applyAlignment="1">
      <alignment horizontal="left" vertical="top"/>
      <protection/>
    </xf>
    <xf numFmtId="49" fontId="11" fillId="0" borderId="29" xfId="62" applyNumberFormat="1" applyFont="1" applyBorder="1" applyAlignment="1">
      <alignment horizontal="center" vertical="top" wrapText="1"/>
      <protection/>
    </xf>
    <xf numFmtId="198" fontId="11" fillId="0" borderId="29" xfId="47" applyNumberFormat="1" applyFont="1" applyBorder="1" applyAlignment="1">
      <alignment vertical="top"/>
    </xf>
    <xf numFmtId="198" fontId="11" fillId="0" borderId="29" xfId="62" applyNumberFormat="1" applyFont="1" applyBorder="1" applyAlignment="1">
      <alignment vertical="top"/>
      <protection/>
    </xf>
    <xf numFmtId="0" fontId="30" fillId="0" borderId="29" xfId="62" applyFont="1" applyFill="1" applyBorder="1" applyAlignment="1" quotePrefix="1">
      <alignment vertical="top" wrapText="1"/>
      <protection/>
    </xf>
    <xf numFmtId="0" fontId="30" fillId="0" borderId="29" xfId="62" applyFont="1" applyBorder="1" applyAlignment="1">
      <alignment horizontal="center" vertical="top" wrapText="1"/>
      <protection/>
    </xf>
    <xf numFmtId="197" fontId="5" fillId="33" borderId="31" xfId="62" applyNumberFormat="1" applyFont="1" applyFill="1" applyBorder="1" applyAlignment="1">
      <alignment horizontal="center" vertical="center"/>
      <protection/>
    </xf>
    <xf numFmtId="0" fontId="5" fillId="0" borderId="34" xfId="62" applyFont="1" applyBorder="1" applyAlignment="1">
      <alignment horizontal="left" vertical="top"/>
      <protection/>
    </xf>
    <xf numFmtId="192" fontId="11" fillId="0" borderId="29" xfId="62" applyNumberFormat="1" applyFont="1" applyBorder="1" applyAlignment="1">
      <alignment vertical="top"/>
      <protection/>
    </xf>
    <xf numFmtId="1" fontId="5" fillId="33" borderId="31" xfId="62" applyNumberFormat="1" applyFont="1" applyFill="1" applyBorder="1" applyAlignment="1">
      <alignment horizontal="right" vertical="center"/>
      <protection/>
    </xf>
    <xf numFmtId="0" fontId="4" fillId="0" borderId="0" xfId="61" applyFont="1" applyBorder="1" applyAlignment="1">
      <alignment horizontal="center"/>
      <protection/>
    </xf>
    <xf numFmtId="195" fontId="4" fillId="0" borderId="0" xfId="61" applyNumberFormat="1" applyFont="1" applyBorder="1" applyAlignment="1">
      <alignment horizontal="center"/>
      <protection/>
    </xf>
    <xf numFmtId="197" fontId="4" fillId="0" borderId="0" xfId="61" applyNumberFormat="1" applyFont="1" applyBorder="1" applyAlignment="1">
      <alignment horizontal="center"/>
      <protection/>
    </xf>
    <xf numFmtId="194" fontId="4" fillId="0" borderId="0" xfId="61" applyNumberFormat="1" applyFont="1" applyBorder="1" applyAlignment="1">
      <alignment horizontal="center"/>
      <protection/>
    </xf>
    <xf numFmtId="0" fontId="4" fillId="0" borderId="10" xfId="61" applyFont="1" applyBorder="1" applyAlignment="1">
      <alignment horizontal="center"/>
      <protection/>
    </xf>
    <xf numFmtId="195" fontId="4" fillId="0" borderId="10" xfId="46" applyNumberFormat="1" applyFont="1" applyBorder="1" applyAlignment="1">
      <alignment/>
    </xf>
    <xf numFmtId="197" fontId="4" fillId="0" borderId="10" xfId="46" applyNumberFormat="1" applyFont="1" applyBorder="1" applyAlignment="1">
      <alignment/>
    </xf>
    <xf numFmtId="196" fontId="4" fillId="0" borderId="10" xfId="46" applyNumberFormat="1" applyFont="1" applyBorder="1" applyAlignment="1">
      <alignment horizontal="center"/>
    </xf>
    <xf numFmtId="197" fontId="4" fillId="0" borderId="10" xfId="46" applyNumberFormat="1" applyFont="1" applyBorder="1" applyAlignment="1">
      <alignment horizontal="center"/>
    </xf>
    <xf numFmtId="195" fontId="4" fillId="0" borderId="10" xfId="46" applyNumberFormat="1" applyFont="1" applyBorder="1" applyAlignment="1">
      <alignment horizontal="center"/>
    </xf>
    <xf numFmtId="196" fontId="4" fillId="0" borderId="10" xfId="46" applyNumberFormat="1" applyFont="1" applyBorder="1" applyAlignment="1">
      <alignment/>
    </xf>
    <xf numFmtId="201" fontId="4" fillId="0" borderId="0" xfId="61" applyNumberFormat="1" applyFont="1" applyBorder="1" applyAlignment="1">
      <alignment horizontal="center"/>
      <protection/>
    </xf>
    <xf numFmtId="195" fontId="4" fillId="0" borderId="10" xfId="46" applyNumberFormat="1" applyFont="1" applyBorder="1" applyAlignment="1">
      <alignment horizontal="right"/>
    </xf>
    <xf numFmtId="197" fontId="4" fillId="0" borderId="10" xfId="46" applyNumberFormat="1" applyFont="1" applyBorder="1" applyAlignment="1">
      <alignment horizontal="right"/>
    </xf>
    <xf numFmtId="196" fontId="4" fillId="0" borderId="10" xfId="46" applyNumberFormat="1" applyFont="1" applyBorder="1" applyAlignment="1">
      <alignment horizontal="right"/>
    </xf>
    <xf numFmtId="0" fontId="4" fillId="0" borderId="11" xfId="61" applyFont="1" applyBorder="1" applyAlignment="1">
      <alignment horizontal="center"/>
      <protection/>
    </xf>
    <xf numFmtId="195" fontId="4" fillId="0" borderId="11" xfId="46" applyNumberFormat="1" applyFont="1" applyBorder="1" applyAlignment="1">
      <alignment horizontal="right"/>
    </xf>
    <xf numFmtId="197" fontId="4" fillId="0" borderId="11" xfId="46" applyNumberFormat="1" applyFont="1" applyBorder="1" applyAlignment="1">
      <alignment horizontal="right"/>
    </xf>
    <xf numFmtId="196" fontId="4" fillId="0" borderId="11" xfId="46" applyNumberFormat="1" applyFont="1" applyBorder="1" applyAlignment="1">
      <alignment horizontal="right"/>
    </xf>
    <xf numFmtId="0" fontId="4" fillId="0" borderId="0" xfId="61" applyFont="1" applyAlignment="1">
      <alignment horizontal="center"/>
      <protection/>
    </xf>
    <xf numFmtId="195" fontId="4" fillId="0" borderId="0" xfId="46" applyNumberFormat="1" applyFont="1" applyAlignment="1">
      <alignment/>
    </xf>
    <xf numFmtId="197" fontId="4" fillId="0" borderId="0" xfId="46" applyNumberFormat="1" applyFont="1" applyAlignment="1">
      <alignment/>
    </xf>
    <xf numFmtId="196" fontId="4" fillId="0" borderId="0" xfId="46" applyNumberFormat="1" applyFont="1" applyAlignment="1">
      <alignment/>
    </xf>
    <xf numFmtId="0" fontId="4" fillId="0" borderId="0" xfId="61" applyFont="1">
      <alignment/>
      <protection/>
    </xf>
    <xf numFmtId="197" fontId="4" fillId="0" borderId="0" xfId="61" applyNumberFormat="1" applyFont="1">
      <alignment/>
      <protection/>
    </xf>
    <xf numFmtId="196" fontId="4" fillId="0" borderId="0" xfId="46" applyNumberFormat="1" applyFont="1" applyAlignment="1">
      <alignment horizontal="center"/>
    </xf>
    <xf numFmtId="195" fontId="4" fillId="0" borderId="0" xfId="61" applyNumberFormat="1" applyFont="1">
      <alignment/>
      <protection/>
    </xf>
    <xf numFmtId="200" fontId="4" fillId="0" borderId="0" xfId="61" applyNumberFormat="1" applyFont="1" applyBorder="1" applyAlignment="1">
      <alignment horizontal="center"/>
      <protection/>
    </xf>
    <xf numFmtId="201" fontId="4" fillId="0" borderId="10" xfId="46" applyNumberFormat="1" applyFont="1" applyBorder="1" applyAlignment="1">
      <alignment horizontal="center"/>
    </xf>
    <xf numFmtId="195" fontId="11" fillId="0" borderId="0" xfId="46" applyNumberFormat="1" applyFont="1" applyBorder="1" applyAlignment="1">
      <alignment horizontal="center"/>
    </xf>
    <xf numFmtId="1" fontId="7" fillId="0" borderId="11" xfId="69" applyNumberFormat="1" applyFont="1" applyBorder="1" applyAlignment="1">
      <alignment horizontal="right"/>
      <protection/>
    </xf>
    <xf numFmtId="197" fontId="7" fillId="0" borderId="0" xfId="61" applyNumberFormat="1" applyFont="1" applyAlignment="1">
      <alignment/>
      <protection/>
    </xf>
    <xf numFmtId="197" fontId="0" fillId="0" borderId="0" xfId="0" applyNumberFormat="1" applyFont="1" applyAlignment="1">
      <alignment/>
    </xf>
    <xf numFmtId="198" fontId="5" fillId="33" borderId="31" xfId="62" applyNumberFormat="1" applyFont="1" applyFill="1" applyBorder="1" applyAlignment="1">
      <alignment vertical="center"/>
      <protection/>
    </xf>
    <xf numFmtId="3" fontId="5" fillId="33" borderId="31" xfId="62" applyNumberFormat="1" applyFont="1" applyFill="1" applyBorder="1" applyAlignment="1">
      <alignment vertical="center"/>
      <protection/>
    </xf>
    <xf numFmtId="0" fontId="24" fillId="0" borderId="11" xfId="61" applyFont="1" applyBorder="1">
      <alignment/>
      <protection/>
    </xf>
    <xf numFmtId="201" fontId="5" fillId="35" borderId="13" xfId="42" applyNumberFormat="1" applyFont="1" applyFill="1" applyBorder="1" applyAlignment="1">
      <alignment/>
    </xf>
    <xf numFmtId="198" fontId="7" fillId="0" borderId="0" xfId="62" applyNumberFormat="1" applyFont="1" applyAlignment="1">
      <alignment horizontal="right"/>
      <protection/>
    </xf>
    <xf numFmtId="197" fontId="3" fillId="0" borderId="0" xfId="56" applyNumberFormat="1" applyAlignment="1" applyProtection="1">
      <alignment/>
      <protection/>
    </xf>
    <xf numFmtId="200" fontId="5" fillId="0" borderId="30" xfId="42" applyNumberFormat="1" applyFont="1" applyBorder="1" applyAlignment="1">
      <alignment horizontal="center"/>
    </xf>
    <xf numFmtId="197" fontId="5" fillId="0" borderId="13" xfId="47" applyNumberFormat="1" applyFont="1" applyBorder="1" applyAlignment="1">
      <alignment horizontal="center" vertical="center"/>
    </xf>
    <xf numFmtId="197" fontId="5" fillId="0" borderId="13" xfId="62" applyNumberFormat="1" applyFont="1" applyBorder="1" applyAlignment="1">
      <alignment horizontal="center" vertical="center"/>
      <protection/>
    </xf>
    <xf numFmtId="196" fontId="7" fillId="0" borderId="17" xfId="61" applyNumberFormat="1" applyFont="1" applyBorder="1">
      <alignment/>
      <protection/>
    </xf>
    <xf numFmtId="0" fontId="24" fillId="0" borderId="0" xfId="62" applyFont="1" applyBorder="1" applyAlignment="1">
      <alignment vertical="top" wrapText="1"/>
      <protection/>
    </xf>
    <xf numFmtId="0" fontId="24" fillId="0" borderId="0" xfId="62" applyFont="1" applyBorder="1" applyAlignment="1">
      <alignment horizontal="left" vertical="top" wrapText="1"/>
      <protection/>
    </xf>
    <xf numFmtId="201" fontId="24" fillId="0" borderId="29" xfId="42" applyNumberFormat="1" applyFont="1" applyFill="1" applyBorder="1" applyAlignment="1">
      <alignment vertical="top"/>
    </xf>
    <xf numFmtId="201" fontId="24" fillId="0" borderId="29" xfId="42" applyNumberFormat="1" applyFont="1" applyFill="1" applyBorder="1" applyAlignment="1">
      <alignment horizontal="right" vertical="top"/>
    </xf>
    <xf numFmtId="200" fontId="24" fillId="0" borderId="29" xfId="42" applyNumberFormat="1" applyFont="1" applyFill="1" applyBorder="1" applyAlignment="1">
      <alignment horizontal="right" vertical="top" wrapText="1"/>
    </xf>
    <xf numFmtId="0" fontId="24" fillId="0" borderId="29" xfId="0" applyFont="1" applyBorder="1" applyAlignment="1">
      <alignment vertical="top" wrapText="1"/>
    </xf>
    <xf numFmtId="200" fontId="24" fillId="0" borderId="29" xfId="42" applyNumberFormat="1" applyFont="1" applyBorder="1" applyAlignment="1">
      <alignment horizontal="right" vertical="top"/>
    </xf>
    <xf numFmtId="0" fontId="24" fillId="0" borderId="29" xfId="61" applyFont="1" applyBorder="1" applyAlignment="1">
      <alignment vertical="top" wrapText="1"/>
      <protection/>
    </xf>
    <xf numFmtId="0" fontId="24" fillId="0" borderId="29" xfId="61" applyFont="1" applyFill="1" applyBorder="1" applyAlignment="1">
      <alignment vertical="top" wrapText="1"/>
      <protection/>
    </xf>
    <xf numFmtId="0" fontId="24" fillId="0" borderId="0" xfId="0" applyFont="1" applyBorder="1" applyAlignment="1">
      <alignment/>
    </xf>
    <xf numFmtId="200" fontId="24" fillId="0" borderId="29" xfId="42" applyNumberFormat="1" applyFont="1" applyFill="1" applyBorder="1" applyAlignment="1">
      <alignment horizontal="right" vertical="top"/>
    </xf>
    <xf numFmtId="0" fontId="24" fillId="0" borderId="0" xfId="0" applyFont="1" applyAlignment="1">
      <alignment vertical="top" wrapText="1"/>
    </xf>
    <xf numFmtId="200" fontId="24" fillId="0" borderId="29" xfId="42" applyNumberFormat="1" applyFont="1" applyBorder="1" applyAlignment="1">
      <alignment horizontal="right" vertical="top" wrapText="1"/>
    </xf>
    <xf numFmtId="0" fontId="24" fillId="0" borderId="29" xfId="61" applyFont="1" applyFill="1" applyBorder="1" applyAlignment="1" quotePrefix="1">
      <alignment horizontal="left" vertical="top" wrapText="1"/>
      <protection/>
    </xf>
    <xf numFmtId="196" fontId="24" fillId="0" borderId="0" xfId="46" applyNumberFormat="1" applyFont="1" applyBorder="1" applyAlignment="1">
      <alignment horizontal="right" vertical="top"/>
    </xf>
    <xf numFmtId="200" fontId="4" fillId="0" borderId="29" xfId="42" applyNumberFormat="1" applyFont="1" applyBorder="1" applyAlignment="1">
      <alignment horizontal="right"/>
    </xf>
    <xf numFmtId="200" fontId="24" fillId="0" borderId="0" xfId="42" applyNumberFormat="1" applyFont="1" applyBorder="1" applyAlignment="1">
      <alignment horizontal="right" vertical="top"/>
    </xf>
    <xf numFmtId="195" fontId="24" fillId="0" borderId="0" xfId="46" applyNumberFormat="1" applyFont="1" applyBorder="1" applyAlignment="1">
      <alignment horizontal="right" vertical="top"/>
    </xf>
    <xf numFmtId="195" fontId="5" fillId="0" borderId="0" xfId="46" applyNumberFormat="1" applyFont="1" applyBorder="1" applyAlignment="1">
      <alignment horizontal="center"/>
    </xf>
    <xf numFmtId="0" fontId="24" fillId="0" borderId="29" xfId="62" applyFont="1" applyBorder="1" applyAlignment="1">
      <alignment horizontal="center" vertical="top"/>
      <protection/>
    </xf>
    <xf numFmtId="198" fontId="24" fillId="0" borderId="29" xfId="47" applyNumberFormat="1" applyFont="1" applyBorder="1" applyAlignment="1">
      <alignment vertical="top"/>
    </xf>
    <xf numFmtId="0" fontId="24" fillId="0" borderId="29" xfId="62" applyFont="1" applyBorder="1" applyAlignment="1">
      <alignment vertical="top"/>
      <protection/>
    </xf>
    <xf numFmtId="197" fontId="24" fillId="0" borderId="29" xfId="62" applyNumberFormat="1" applyFont="1" applyBorder="1" applyAlignment="1">
      <alignment vertical="top"/>
      <protection/>
    </xf>
    <xf numFmtId="43" fontId="2" fillId="0" borderId="0" xfId="0" applyNumberFormat="1" applyFont="1" applyAlignment="1">
      <alignment/>
    </xf>
    <xf numFmtId="201" fontId="24" fillId="0" borderId="29" xfId="42" applyNumberFormat="1" applyFont="1" applyBorder="1" applyAlignment="1">
      <alignment vertical="top"/>
    </xf>
    <xf numFmtId="200" fontId="5" fillId="0" borderId="13" xfId="42" applyNumberFormat="1" applyFont="1" applyBorder="1" applyAlignment="1">
      <alignment horizontal="center"/>
    </xf>
    <xf numFmtId="197" fontId="11" fillId="0" borderId="0" xfId="62" applyNumberFormat="1" applyFont="1" applyBorder="1" applyAlignment="1">
      <alignment horizontal="right"/>
      <protection/>
    </xf>
    <xf numFmtId="201" fontId="24" fillId="0" borderId="29" xfId="42" applyNumberFormat="1" applyFont="1" applyBorder="1" applyAlignment="1">
      <alignment horizontal="right" vertical="top"/>
    </xf>
    <xf numFmtId="200" fontId="24" fillId="0" borderId="29" xfId="42" applyNumberFormat="1" applyFont="1" applyBorder="1" applyAlignment="1">
      <alignment horizontal="right"/>
    </xf>
    <xf numFmtId="201" fontId="24" fillId="0" borderId="29" xfId="42" applyNumberFormat="1" applyFont="1" applyBorder="1" applyAlignment="1">
      <alignment vertical="top" wrapText="1"/>
    </xf>
    <xf numFmtId="201" fontId="24" fillId="0" borderId="29" xfId="42" applyNumberFormat="1" applyFont="1" applyBorder="1" applyAlignment="1">
      <alignment/>
    </xf>
    <xf numFmtId="0" fontId="24" fillId="0" borderId="29" xfId="0" applyFont="1" applyBorder="1" applyAlignment="1">
      <alignment vertical="top"/>
    </xf>
    <xf numFmtId="200" fontId="24" fillId="0" borderId="29" xfId="42" applyNumberFormat="1" applyFont="1" applyBorder="1" applyAlignment="1">
      <alignment vertical="top"/>
    </xf>
    <xf numFmtId="201" fontId="24" fillId="0" borderId="29" xfId="42" applyNumberFormat="1" applyFont="1" applyBorder="1" applyAlignment="1">
      <alignment horizontal="right" vertical="top" wrapText="1"/>
    </xf>
    <xf numFmtId="201" fontId="4" fillId="0" borderId="29" xfId="42" applyNumberFormat="1" applyFont="1" applyFill="1" applyBorder="1" applyAlignment="1">
      <alignment horizontal="right" vertical="top"/>
    </xf>
    <xf numFmtId="200" fontId="4" fillId="0" borderId="29" xfId="42" applyNumberFormat="1" applyFont="1" applyFill="1" applyBorder="1" applyAlignment="1">
      <alignment horizontal="right" vertical="top" wrapText="1"/>
    </xf>
    <xf numFmtId="201" fontId="4" fillId="0" borderId="29" xfId="42" applyNumberFormat="1" applyFont="1" applyFill="1" applyBorder="1" applyAlignment="1">
      <alignment vertical="top"/>
    </xf>
    <xf numFmtId="200" fontId="4" fillId="0" borderId="29" xfId="42" applyNumberFormat="1" applyFont="1" applyFill="1" applyBorder="1" applyAlignment="1">
      <alignment horizontal="right" vertical="top"/>
    </xf>
    <xf numFmtId="196" fontId="7" fillId="0" borderId="20" xfId="69" applyNumberFormat="1" applyFont="1" applyBorder="1" applyAlignment="1">
      <alignment vertical="center"/>
      <protection/>
    </xf>
    <xf numFmtId="195" fontId="7" fillId="0" borderId="33" xfId="69" applyNumberFormat="1" applyFont="1" applyBorder="1" applyAlignment="1">
      <alignment horizontal="right" vertical="center"/>
      <protection/>
    </xf>
    <xf numFmtId="0" fontId="16" fillId="0" borderId="0" xfId="61" applyFont="1" applyBorder="1" applyAlignment="1">
      <alignment horizontal="right"/>
      <protection/>
    </xf>
    <xf numFmtId="197" fontId="16" fillId="0" borderId="0" xfId="61" applyNumberFormat="1" applyFont="1" applyBorder="1" applyAlignment="1">
      <alignment horizontal="right"/>
      <protection/>
    </xf>
    <xf numFmtId="0" fontId="16" fillId="0" borderId="0" xfId="61" applyFont="1" applyBorder="1" applyAlignment="1">
      <alignment horizontal="center"/>
      <protection/>
    </xf>
    <xf numFmtId="197" fontId="16" fillId="0" borderId="0" xfId="61" applyNumberFormat="1" applyFont="1" applyBorder="1" applyAlignment="1">
      <alignment horizontal="center"/>
      <protection/>
    </xf>
    <xf numFmtId="0" fontId="16" fillId="0" borderId="11" xfId="61" applyFont="1" applyBorder="1" applyAlignment="1">
      <alignment horizontal="center"/>
      <protection/>
    </xf>
    <xf numFmtId="197" fontId="16" fillId="0" borderId="11" xfId="61" applyNumberFormat="1" applyFont="1" applyBorder="1" applyAlignment="1">
      <alignment horizontal="center"/>
      <protection/>
    </xf>
    <xf numFmtId="200" fontId="16" fillId="0" borderId="0" xfId="42" applyNumberFormat="1" applyFont="1" applyBorder="1" applyAlignment="1">
      <alignment horizontal="right"/>
    </xf>
    <xf numFmtId="200" fontId="0" fillId="0" borderId="0" xfId="42" applyNumberFormat="1" applyFont="1" applyAlignment="1">
      <alignment/>
    </xf>
    <xf numFmtId="200" fontId="26" fillId="0" borderId="12" xfId="42" applyNumberFormat="1" applyFont="1" applyBorder="1" applyAlignment="1">
      <alignment horizontal="center"/>
    </xf>
    <xf numFmtId="200" fontId="5" fillId="0" borderId="12" xfId="42" applyNumberFormat="1" applyFont="1" applyBorder="1" applyAlignment="1">
      <alignment/>
    </xf>
    <xf numFmtId="200" fontId="5" fillId="0" borderId="0" xfId="42" applyNumberFormat="1" applyFont="1" applyBorder="1" applyAlignment="1">
      <alignment/>
    </xf>
    <xf numFmtId="200" fontId="5" fillId="0" borderId="13" xfId="42" applyNumberFormat="1" applyFont="1" applyBorder="1" applyAlignment="1">
      <alignment horizontal="right"/>
    </xf>
    <xf numFmtId="200" fontId="4" fillId="0" borderId="0" xfId="42" applyNumberFormat="1" applyFont="1" applyAlignment="1">
      <alignment horizontal="right"/>
    </xf>
    <xf numFmtId="200" fontId="7" fillId="0" borderId="0" xfId="42" applyNumberFormat="1" applyFont="1" applyAlignment="1">
      <alignment horizontal="right"/>
    </xf>
    <xf numFmtId="200" fontId="26" fillId="0" borderId="12" xfId="42" applyNumberFormat="1" applyFont="1" applyBorder="1" applyAlignment="1">
      <alignment horizontal="right"/>
    </xf>
    <xf numFmtId="200" fontId="5" fillId="0" borderId="12" xfId="42" applyNumberFormat="1" applyFont="1" applyBorder="1" applyAlignment="1">
      <alignment horizontal="right"/>
    </xf>
    <xf numFmtId="200" fontId="0" fillId="0" borderId="0" xfId="42" applyNumberFormat="1" applyFont="1" applyAlignment="1">
      <alignment horizontal="right"/>
    </xf>
    <xf numFmtId="200" fontId="4" fillId="0" borderId="29" xfId="42" applyNumberFormat="1" applyFont="1" applyBorder="1" applyAlignment="1">
      <alignment horizontal="right" vertical="top" wrapText="1"/>
    </xf>
    <xf numFmtId="200" fontId="11" fillId="0" borderId="0" xfId="42" applyNumberFormat="1" applyFont="1" applyBorder="1" applyAlignment="1">
      <alignment horizontal="center"/>
    </xf>
    <xf numFmtId="200" fontId="11" fillId="0" borderId="11" xfId="42" applyNumberFormat="1" applyFont="1" applyBorder="1" applyAlignment="1">
      <alignment horizontal="center"/>
    </xf>
    <xf numFmtId="200" fontId="11" fillId="0" borderId="10" xfId="42" applyNumberFormat="1" applyFont="1" applyBorder="1" applyAlignment="1">
      <alignment horizontal="right"/>
    </xf>
    <xf numFmtId="200" fontId="4" fillId="0" borderId="0" xfId="42" applyNumberFormat="1" applyFont="1" applyBorder="1" applyAlignment="1">
      <alignment/>
    </xf>
    <xf numFmtId="200" fontId="0" fillId="0" borderId="0" xfId="42" applyNumberFormat="1" applyFont="1" applyAlignment="1">
      <alignment/>
    </xf>
    <xf numFmtId="200" fontId="24" fillId="0" borderId="0" xfId="42" applyNumberFormat="1" applyFont="1" applyBorder="1" applyAlignment="1">
      <alignment/>
    </xf>
    <xf numFmtId="200" fontId="7" fillId="0" borderId="0" xfId="42" applyNumberFormat="1" applyFont="1" applyAlignment="1">
      <alignment/>
    </xf>
    <xf numFmtId="200" fontId="7" fillId="0" borderId="0" xfId="42" applyNumberFormat="1" applyFont="1" applyAlignment="1">
      <alignment/>
    </xf>
    <xf numFmtId="200" fontId="5" fillId="35" borderId="13" xfId="42" applyNumberFormat="1" applyFont="1" applyFill="1" applyBorder="1" applyAlignment="1">
      <alignment horizontal="center"/>
    </xf>
    <xf numFmtId="200" fontId="12" fillId="34" borderId="0" xfId="42" applyNumberFormat="1" applyFont="1" applyFill="1" applyBorder="1" applyAlignment="1">
      <alignment/>
    </xf>
    <xf numFmtId="200" fontId="0" fillId="0" borderId="0" xfId="42" applyNumberFormat="1" applyFont="1" applyAlignment="1">
      <alignment/>
    </xf>
    <xf numFmtId="195" fontId="7" fillId="0" borderId="13" xfId="69" applyNumberFormat="1" applyFont="1" applyBorder="1" applyAlignment="1">
      <alignment vertical="center"/>
      <protection/>
    </xf>
    <xf numFmtId="196" fontId="7" fillId="0" borderId="13" xfId="69" applyNumberFormat="1" applyFont="1" applyBorder="1" applyAlignment="1">
      <alignment vertical="center"/>
      <protection/>
    </xf>
    <xf numFmtId="195" fontId="7" fillId="0" borderId="33" xfId="69" applyNumberFormat="1" applyFont="1" applyBorder="1" applyAlignment="1">
      <alignment vertical="center"/>
      <protection/>
    </xf>
    <xf numFmtId="0" fontId="24" fillId="0" borderId="29" xfId="61" applyFont="1" applyBorder="1" applyAlignment="1">
      <alignment vertical="top"/>
      <protection/>
    </xf>
    <xf numFmtId="0" fontId="24" fillId="0" borderId="0" xfId="61" applyFont="1" applyBorder="1" applyAlignment="1">
      <alignment horizontal="right"/>
      <protection/>
    </xf>
    <xf numFmtId="197" fontId="24" fillId="0" borderId="0" xfId="46" applyNumberFormat="1" applyFont="1" applyBorder="1" applyAlignment="1">
      <alignment horizontal="right"/>
    </xf>
    <xf numFmtId="1" fontId="24" fillId="0" borderId="0" xfId="61" applyNumberFormat="1" applyFont="1" applyBorder="1" applyAlignment="1">
      <alignment horizontal="right"/>
      <protection/>
    </xf>
    <xf numFmtId="197" fontId="24" fillId="0" borderId="0" xfId="61" applyNumberFormat="1" applyFont="1" applyBorder="1" applyAlignment="1">
      <alignment horizontal="right"/>
      <protection/>
    </xf>
    <xf numFmtId="0" fontId="24" fillId="0" borderId="10" xfId="61" applyFont="1" applyBorder="1" applyAlignment="1">
      <alignment horizontal="right"/>
      <protection/>
    </xf>
    <xf numFmtId="197" fontId="24" fillId="0" borderId="10" xfId="46" applyNumberFormat="1" applyFont="1" applyBorder="1" applyAlignment="1">
      <alignment/>
    </xf>
    <xf numFmtId="196" fontId="24" fillId="0" borderId="10" xfId="46" applyNumberFormat="1" applyFont="1" applyBorder="1" applyAlignment="1">
      <alignment/>
    </xf>
    <xf numFmtId="196" fontId="24" fillId="0" borderId="10" xfId="46" applyNumberFormat="1" applyFont="1" applyBorder="1" applyAlignment="1">
      <alignment horizontal="center"/>
    </xf>
    <xf numFmtId="0" fontId="24" fillId="0" borderId="0" xfId="61" applyFont="1">
      <alignment/>
      <protection/>
    </xf>
    <xf numFmtId="196" fontId="24" fillId="0" borderId="0" xfId="46" applyNumberFormat="1" applyFont="1" applyBorder="1" applyAlignment="1">
      <alignment horizontal="center"/>
    </xf>
    <xf numFmtId="195" fontId="24" fillId="0" borderId="0" xfId="46" applyNumberFormat="1" applyFont="1" applyBorder="1" applyAlignment="1">
      <alignment horizontal="right"/>
    </xf>
    <xf numFmtId="0" fontId="4" fillId="0" borderId="0" xfId="46" applyNumberFormat="1" applyFont="1" applyAlignment="1">
      <alignment/>
    </xf>
    <xf numFmtId="0" fontId="24" fillId="0" borderId="29" xfId="0" applyFont="1" applyBorder="1" applyAlignment="1">
      <alignment wrapText="1"/>
    </xf>
    <xf numFmtId="0" fontId="24" fillId="0" borderId="29" xfId="61" applyFont="1" applyBorder="1" applyAlignment="1">
      <alignment horizontal="left"/>
      <protection/>
    </xf>
    <xf numFmtId="0" fontId="24" fillId="0" borderId="29" xfId="61" applyFont="1" applyBorder="1">
      <alignment/>
      <protection/>
    </xf>
    <xf numFmtId="0" fontId="70" fillId="0" borderId="29" xfId="61" applyFont="1" applyBorder="1">
      <alignment/>
      <protection/>
    </xf>
    <xf numFmtId="0" fontId="71" fillId="0" borderId="29" xfId="61" applyFont="1" applyBorder="1" applyAlignment="1" quotePrefix="1">
      <alignment horizontal="left"/>
      <protection/>
    </xf>
    <xf numFmtId="1" fontId="11" fillId="0" borderId="0" xfId="46" applyNumberFormat="1" applyFont="1" applyBorder="1" applyAlignment="1">
      <alignment horizontal="right"/>
    </xf>
    <xf numFmtId="198" fontId="10" fillId="0" borderId="0" xfId="62" applyNumberFormat="1" applyFont="1" applyAlignment="1">
      <alignment horizontal="center"/>
      <protection/>
    </xf>
    <xf numFmtId="196" fontId="5" fillId="0" borderId="0" xfId="47" applyNumberFormat="1" applyFont="1" applyFill="1" applyBorder="1" applyAlignment="1">
      <alignment vertical="center"/>
    </xf>
    <xf numFmtId="43" fontId="5" fillId="0" borderId="12" xfId="61" applyNumberFormat="1" applyFont="1" applyBorder="1">
      <alignment/>
      <protection/>
    </xf>
    <xf numFmtId="202" fontId="16" fillId="0" borderId="0" xfId="61" applyNumberFormat="1" applyFont="1" applyBorder="1" applyAlignment="1">
      <alignment horizontal="right"/>
      <protection/>
    </xf>
    <xf numFmtId="195" fontId="5" fillId="0" borderId="0" xfId="46" applyNumberFormat="1" applyFont="1" applyBorder="1" applyAlignment="1">
      <alignment horizontal="right"/>
    </xf>
    <xf numFmtId="197" fontId="5" fillId="0" borderId="0" xfId="46" applyNumberFormat="1" applyFont="1" applyBorder="1" applyAlignment="1">
      <alignment horizontal="right"/>
    </xf>
    <xf numFmtId="195" fontId="5" fillId="0" borderId="13" xfId="61" applyNumberFormat="1" applyFont="1" applyBorder="1" applyAlignment="1">
      <alignment horizontal="right"/>
      <protection/>
    </xf>
    <xf numFmtId="0" fontId="70" fillId="0" borderId="0" xfId="62" applyFont="1" applyBorder="1">
      <alignment/>
      <protection/>
    </xf>
    <xf numFmtId="0" fontId="70" fillId="0" borderId="0" xfId="62" applyFont="1" applyBorder="1" quotePrefix="1">
      <alignment/>
      <protection/>
    </xf>
    <xf numFmtId="0" fontId="5" fillId="0" borderId="11" xfId="62" applyFont="1" applyBorder="1" applyAlignment="1">
      <alignment horizontal="left" vertical="top" wrapText="1"/>
      <protection/>
    </xf>
    <xf numFmtId="198" fontId="5" fillId="33" borderId="31" xfId="62" applyNumberFormat="1" applyFont="1" applyFill="1" applyBorder="1" applyAlignment="1">
      <alignment horizontal="center" vertical="center"/>
      <protection/>
    </xf>
    <xf numFmtId="0" fontId="5" fillId="0" borderId="0" xfId="61" applyFont="1" applyBorder="1" applyAlignment="1">
      <alignment vertical="top" wrapText="1"/>
      <protection/>
    </xf>
    <xf numFmtId="0" fontId="11" fillId="0" borderId="13" xfId="61" applyFont="1" applyBorder="1" applyAlignment="1">
      <alignment vertical="top"/>
      <protection/>
    </xf>
    <xf numFmtId="0" fontId="11" fillId="0" borderId="13" xfId="61" applyFont="1" applyBorder="1" applyAlignment="1">
      <alignment horizontal="center" vertical="top"/>
      <protection/>
    </xf>
    <xf numFmtId="196" fontId="11" fillId="0" borderId="13" xfId="46" applyNumberFormat="1" applyFont="1" applyBorder="1" applyAlignment="1">
      <alignment horizontal="center" vertical="top"/>
    </xf>
    <xf numFmtId="200" fontId="11" fillId="0" borderId="13" xfId="42" applyNumberFormat="1" applyFont="1" applyBorder="1" applyAlignment="1">
      <alignment horizontal="right" vertical="top"/>
    </xf>
    <xf numFmtId="200" fontId="11" fillId="0" borderId="13" xfId="42" applyNumberFormat="1" applyFont="1" applyBorder="1" applyAlignment="1">
      <alignment vertical="top"/>
    </xf>
    <xf numFmtId="200" fontId="11" fillId="0" borderId="13" xfId="42" applyNumberFormat="1" applyFont="1" applyBorder="1" applyAlignment="1">
      <alignment horizontal="center" vertical="top"/>
    </xf>
    <xf numFmtId="0" fontId="25" fillId="0" borderId="0" xfId="0" applyFont="1" applyAlignment="1">
      <alignment vertical="top"/>
    </xf>
    <xf numFmtId="200" fontId="25" fillId="0" borderId="0" xfId="42" applyNumberFormat="1" applyFont="1" applyAlignment="1">
      <alignment/>
    </xf>
    <xf numFmtId="197" fontId="25" fillId="0" borderId="0" xfId="0" applyNumberFormat="1" applyFont="1" applyAlignment="1">
      <alignment vertical="top"/>
    </xf>
    <xf numFmtId="201" fontId="4" fillId="0" borderId="0" xfId="42" applyNumberFormat="1" applyFont="1" applyBorder="1" applyAlignment="1">
      <alignment horizontal="center"/>
    </xf>
    <xf numFmtId="195" fontId="4" fillId="0" borderId="0" xfId="46" applyNumberFormat="1" applyFont="1" applyBorder="1" applyAlignment="1">
      <alignment horizontal="right"/>
    </xf>
    <xf numFmtId="197" fontId="4" fillId="0" borderId="0" xfId="46" applyNumberFormat="1" applyFont="1" applyBorder="1" applyAlignment="1">
      <alignment horizontal="right"/>
    </xf>
    <xf numFmtId="196" fontId="4" fillId="0" borderId="0" xfId="46" applyNumberFormat="1" applyFont="1" applyBorder="1" applyAlignment="1">
      <alignment horizontal="right"/>
    </xf>
    <xf numFmtId="0" fontId="11" fillId="0" borderId="29" xfId="61" applyFont="1" applyBorder="1" applyAlignment="1">
      <alignment wrapText="1"/>
      <protection/>
    </xf>
    <xf numFmtId="0" fontId="24" fillId="0" borderId="0" xfId="61" applyFont="1" applyBorder="1" applyAlignment="1">
      <alignment vertical="top" wrapText="1"/>
      <protection/>
    </xf>
    <xf numFmtId="201" fontId="5" fillId="0" borderId="29" xfId="42" applyNumberFormat="1" applyFont="1" applyBorder="1" applyAlignment="1">
      <alignment horizontal="right"/>
    </xf>
    <xf numFmtId="0" fontId="4" fillId="0" borderId="29" xfId="61" applyFont="1" applyBorder="1" applyAlignment="1">
      <alignment horizontal="center" vertical="top"/>
      <protection/>
    </xf>
    <xf numFmtId="0" fontId="4" fillId="0" borderId="29" xfId="0" applyFont="1" applyBorder="1" applyAlignment="1">
      <alignment/>
    </xf>
    <xf numFmtId="0" fontId="4" fillId="33" borderId="31" xfId="61" applyFont="1" applyFill="1" applyBorder="1" applyAlignment="1">
      <alignment horizontal="center" vertical="top"/>
      <protection/>
    </xf>
    <xf numFmtId="201" fontId="5" fillId="33" borderId="31" xfId="42" applyNumberFormat="1" applyFont="1" applyFill="1" applyBorder="1" applyAlignment="1">
      <alignment/>
    </xf>
    <xf numFmtId="200" fontId="5" fillId="33" borderId="31" xfId="42" applyNumberFormat="1" applyFont="1" applyFill="1" applyBorder="1" applyAlignment="1">
      <alignment/>
    </xf>
    <xf numFmtId="0" fontId="4" fillId="0" borderId="28" xfId="61" applyFont="1" applyBorder="1" applyAlignment="1">
      <alignment horizontal="center" vertical="top"/>
      <protection/>
    </xf>
    <xf numFmtId="201" fontId="5" fillId="0" borderId="29" xfId="42" applyNumberFormat="1" applyFont="1" applyBorder="1" applyAlignment="1">
      <alignment/>
    </xf>
    <xf numFmtId="201" fontId="24" fillId="0" borderId="29" xfId="42" applyNumberFormat="1" applyFont="1" applyBorder="1" applyAlignment="1">
      <alignment horizontal="right"/>
    </xf>
    <xf numFmtId="0" fontId="24" fillId="0" borderId="29" xfId="61" applyFont="1" applyBorder="1" applyAlignment="1">
      <alignment horizontal="center" vertical="top" wrapText="1"/>
      <protection/>
    </xf>
    <xf numFmtId="0" fontId="24" fillId="0" borderId="29" xfId="61" applyFont="1" applyBorder="1" applyAlignment="1">
      <alignment horizontal="left" vertical="top" wrapText="1"/>
      <protection/>
    </xf>
    <xf numFmtId="200" fontId="11" fillId="0" borderId="29" xfId="42" applyNumberFormat="1" applyFont="1" applyBorder="1" applyAlignment="1">
      <alignment horizontal="right" vertical="top" wrapText="1"/>
    </xf>
    <xf numFmtId="0" fontId="24" fillId="0" borderId="29" xfId="0" applyFont="1" applyBorder="1" applyAlignment="1">
      <alignment/>
    </xf>
    <xf numFmtId="0" fontId="24" fillId="0" borderId="29" xfId="0" applyFont="1" applyBorder="1" applyAlignment="1" quotePrefix="1">
      <alignment horizontal="left"/>
    </xf>
    <xf numFmtId="0" fontId="5" fillId="33" borderId="28" xfId="61" applyFont="1" applyFill="1" applyBorder="1">
      <alignment/>
      <protection/>
    </xf>
    <xf numFmtId="201" fontId="5" fillId="33" borderId="28" xfId="42" applyNumberFormat="1" applyFont="1" applyFill="1" applyBorder="1" applyAlignment="1">
      <alignment horizontal="right"/>
    </xf>
    <xf numFmtId="200" fontId="5" fillId="33" borderId="28" xfId="42" applyNumberFormat="1" applyFont="1" applyFill="1" applyBorder="1" applyAlignment="1">
      <alignment horizontal="right"/>
    </xf>
    <xf numFmtId="0" fontId="24" fillId="0" borderId="29" xfId="61" applyFont="1" applyBorder="1" applyAlignment="1">
      <alignment horizontal="center" vertical="top"/>
      <protection/>
    </xf>
    <xf numFmtId="0" fontId="24" fillId="0" borderId="36" xfId="0" applyFont="1" applyBorder="1" applyAlignment="1">
      <alignment vertical="top" wrapText="1"/>
    </xf>
    <xf numFmtId="0" fontId="5" fillId="0" borderId="28" xfId="61" applyFont="1" applyBorder="1" applyAlignment="1">
      <alignment vertical="top" wrapText="1"/>
      <protection/>
    </xf>
    <xf numFmtId="0" fontId="4" fillId="33" borderId="28" xfId="61" applyFont="1" applyFill="1" applyBorder="1" applyAlignment="1">
      <alignment horizontal="center" vertical="top"/>
      <protection/>
    </xf>
    <xf numFmtId="200" fontId="5" fillId="33" borderId="28" xfId="42" applyNumberFormat="1" applyFont="1" applyFill="1" applyBorder="1" applyAlignment="1">
      <alignment/>
    </xf>
    <xf numFmtId="0" fontId="5" fillId="0" borderId="28" xfId="61" applyFont="1" applyBorder="1" applyAlignment="1">
      <alignment horizontal="center" vertical="top"/>
      <protection/>
    </xf>
    <xf numFmtId="201" fontId="5" fillId="0" borderId="28" xfId="42" applyNumberFormat="1" applyFont="1" applyFill="1" applyBorder="1" applyAlignment="1">
      <alignment horizontal="right"/>
    </xf>
    <xf numFmtId="201" fontId="5" fillId="0" borderId="28" xfId="42" applyNumberFormat="1" applyFont="1" applyFill="1" applyBorder="1" applyAlignment="1">
      <alignment/>
    </xf>
    <xf numFmtId="0" fontId="5" fillId="0" borderId="29" xfId="0" applyFont="1" applyBorder="1" applyAlignment="1">
      <alignment/>
    </xf>
    <xf numFmtId="0" fontId="5" fillId="0" borderId="28" xfId="61" applyFont="1" applyBorder="1" applyAlignment="1">
      <alignment horizontal="left"/>
      <protection/>
    </xf>
    <xf numFmtId="0" fontId="19" fillId="0" borderId="0" xfId="62" applyFont="1" applyBorder="1" applyAlignment="1">
      <alignment horizontal="left"/>
      <protection/>
    </xf>
    <xf numFmtId="0" fontId="24" fillId="0" borderId="0" xfId="0" applyFont="1" applyAlignment="1">
      <alignment/>
    </xf>
    <xf numFmtId="196" fontId="5" fillId="33" borderId="34" xfId="42" applyNumberFormat="1" applyFont="1" applyFill="1" applyBorder="1" applyAlignment="1">
      <alignment horizontal="right" vertical="center"/>
    </xf>
    <xf numFmtId="196" fontId="11" fillId="0" borderId="36" xfId="62" applyNumberFormat="1" applyFont="1" applyBorder="1" applyAlignment="1">
      <alignment horizontal="center" vertical="top" wrapText="1"/>
      <protection/>
    </xf>
    <xf numFmtId="195" fontId="5" fillId="33" borderId="31" xfId="62" applyNumberFormat="1" applyFont="1" applyFill="1" applyBorder="1" applyAlignment="1">
      <alignment vertical="center"/>
      <protection/>
    </xf>
    <xf numFmtId="196" fontId="5" fillId="33" borderId="31" xfId="62" applyNumberFormat="1" applyFont="1" applyFill="1" applyBorder="1" applyAlignment="1">
      <alignment vertical="center"/>
      <protection/>
    </xf>
    <xf numFmtId="196" fontId="4" fillId="0" borderId="0" xfId="46" applyNumberFormat="1" applyFont="1" applyBorder="1" applyAlignment="1">
      <alignment/>
    </xf>
    <xf numFmtId="197" fontId="4" fillId="0" borderId="0" xfId="46" applyNumberFormat="1" applyFont="1" applyBorder="1" applyAlignment="1">
      <alignment/>
    </xf>
    <xf numFmtId="196" fontId="4" fillId="0" borderId="0" xfId="46" applyNumberFormat="1" applyFont="1" applyBorder="1" applyAlignment="1">
      <alignment horizontal="center"/>
    </xf>
    <xf numFmtId="200" fontId="4" fillId="0" borderId="0" xfId="42" applyNumberFormat="1" applyFont="1" applyBorder="1" applyAlignment="1">
      <alignment/>
    </xf>
    <xf numFmtId="196" fontId="5" fillId="0" borderId="0" xfId="46" applyNumberFormat="1" applyFont="1" applyBorder="1" applyAlignment="1">
      <alignment horizontal="right"/>
    </xf>
    <xf numFmtId="200" fontId="4" fillId="0" borderId="0" xfId="42" applyNumberFormat="1" applyFont="1" applyBorder="1" applyAlignment="1">
      <alignment horizontal="right"/>
    </xf>
    <xf numFmtId="197" fontId="4" fillId="0" borderId="0" xfId="61" applyNumberFormat="1" applyFont="1" applyBorder="1" applyAlignment="1">
      <alignment horizontal="right"/>
      <protection/>
    </xf>
    <xf numFmtId="192" fontId="4" fillId="0" borderId="0" xfId="61" applyNumberFormat="1" applyFont="1" applyBorder="1" applyAlignment="1">
      <alignment horizontal="right"/>
      <protection/>
    </xf>
    <xf numFmtId="0" fontId="4" fillId="0" borderId="0" xfId="61" applyFont="1" applyBorder="1" applyAlignment="1">
      <alignment horizontal="right"/>
      <protection/>
    </xf>
    <xf numFmtId="195" fontId="5" fillId="0" borderId="12" xfId="61" applyNumberFormat="1" applyFont="1" applyBorder="1">
      <alignment/>
      <protection/>
    </xf>
    <xf numFmtId="196" fontId="5" fillId="0" borderId="12" xfId="61" applyNumberFormat="1" applyFont="1" applyBorder="1">
      <alignment/>
      <protection/>
    </xf>
    <xf numFmtId="1" fontId="5" fillId="0" borderId="11" xfId="46" applyNumberFormat="1" applyFont="1" applyBorder="1" applyAlignment="1">
      <alignment horizontal="right"/>
    </xf>
    <xf numFmtId="197" fontId="5" fillId="0" borderId="11" xfId="46" applyNumberFormat="1" applyFont="1" applyBorder="1" applyAlignment="1">
      <alignment horizontal="right"/>
    </xf>
    <xf numFmtId="196" fontId="7" fillId="0" borderId="16" xfId="61" applyNumberFormat="1" applyFont="1" applyBorder="1">
      <alignment/>
      <protection/>
    </xf>
    <xf numFmtId="195" fontId="5" fillId="0" borderId="34" xfId="47" applyNumberFormat="1" applyFont="1" applyBorder="1" applyAlignment="1">
      <alignment vertical="top"/>
    </xf>
    <xf numFmtId="3" fontId="5" fillId="33" borderId="31" xfId="62" applyNumberFormat="1" applyFont="1" applyFill="1" applyBorder="1" applyAlignment="1">
      <alignment horizontal="center" vertical="center"/>
      <protection/>
    </xf>
    <xf numFmtId="1" fontId="7" fillId="0" borderId="16" xfId="69" applyNumberFormat="1" applyFont="1" applyBorder="1" applyAlignment="1">
      <alignment horizontal="right"/>
      <protection/>
    </xf>
    <xf numFmtId="1" fontId="7" fillId="0" borderId="0" xfId="69" applyNumberFormat="1" applyFont="1" applyBorder="1" applyAlignment="1">
      <alignment horizontal="right"/>
      <protection/>
    </xf>
    <xf numFmtId="0" fontId="5" fillId="34" borderId="0" xfId="61" applyFont="1" applyFill="1" applyBorder="1">
      <alignment/>
      <protection/>
    </xf>
    <xf numFmtId="195" fontId="4" fillId="0" borderId="0" xfId="62" applyNumberFormat="1" applyFont="1">
      <alignment/>
      <protection/>
    </xf>
    <xf numFmtId="0" fontId="4" fillId="0" borderId="11" xfId="61" applyFont="1" applyBorder="1" applyAlignment="1">
      <alignment horizontal="right"/>
      <protection/>
    </xf>
    <xf numFmtId="200" fontId="4" fillId="0" borderId="11" xfId="42" applyNumberFormat="1" applyFont="1" applyBorder="1" applyAlignment="1">
      <alignment horizontal="right"/>
    </xf>
    <xf numFmtId="0" fontId="24" fillId="0" borderId="0" xfId="61" applyFont="1" applyBorder="1">
      <alignment/>
      <protection/>
    </xf>
    <xf numFmtId="196" fontId="5" fillId="36" borderId="0" xfId="46" applyNumberFormat="1" applyFont="1" applyFill="1" applyBorder="1" applyAlignment="1">
      <alignment/>
    </xf>
    <xf numFmtId="197" fontId="5" fillId="36" borderId="0" xfId="46" applyNumberFormat="1" applyFont="1" applyFill="1" applyBorder="1" applyAlignment="1">
      <alignment horizontal="right"/>
    </xf>
    <xf numFmtId="0" fontId="24" fillId="0" borderId="0" xfId="61" applyFont="1" applyBorder="1" applyAlignment="1">
      <alignment vertical="top"/>
      <protection/>
    </xf>
    <xf numFmtId="0" fontId="4" fillId="0" borderId="29" xfId="61" applyFont="1" applyBorder="1" applyAlignment="1">
      <alignment vertical="top"/>
      <protection/>
    </xf>
    <xf numFmtId="0" fontId="4" fillId="33" borderId="31" xfId="61" applyFont="1" applyFill="1" applyBorder="1" applyAlignment="1">
      <alignment vertical="top"/>
      <protection/>
    </xf>
    <xf numFmtId="0" fontId="4" fillId="0" borderId="28" xfId="61" applyFont="1" applyBorder="1" applyAlignment="1">
      <alignment vertical="top"/>
      <protection/>
    </xf>
    <xf numFmtId="0" fontId="4" fillId="0" borderId="28" xfId="61" applyFont="1" applyBorder="1" applyAlignment="1">
      <alignment vertical="top"/>
      <protection/>
    </xf>
    <xf numFmtId="0" fontId="24" fillId="0" borderId="29" xfId="61" applyFont="1" applyBorder="1" applyAlignment="1">
      <alignment vertical="top"/>
      <protection/>
    </xf>
    <xf numFmtId="0" fontId="4" fillId="33" borderId="28" xfId="61" applyFont="1" applyFill="1" applyBorder="1" applyAlignment="1">
      <alignment vertical="top"/>
      <protection/>
    </xf>
    <xf numFmtId="0" fontId="4" fillId="0" borderId="29" xfId="61" applyFont="1" applyBorder="1" applyAlignment="1">
      <alignment vertical="top" wrapText="1"/>
      <protection/>
    </xf>
    <xf numFmtId="0" fontId="4" fillId="33" borderId="31" xfId="61" applyFont="1" applyFill="1" applyBorder="1" applyAlignment="1">
      <alignment vertical="top"/>
      <protection/>
    </xf>
    <xf numFmtId="0" fontId="5" fillId="0" borderId="28" xfId="61" applyFont="1" applyBorder="1" applyAlignment="1">
      <alignment vertical="top"/>
      <protection/>
    </xf>
    <xf numFmtId="0" fontId="4" fillId="0" borderId="29" xfId="61" applyFont="1" applyBorder="1" applyAlignment="1">
      <alignment vertical="top"/>
      <protection/>
    </xf>
    <xf numFmtId="0" fontId="71" fillId="0" borderId="29" xfId="61" applyFont="1" applyBorder="1" applyAlignment="1">
      <alignment vertical="top"/>
      <protection/>
    </xf>
    <xf numFmtId="0" fontId="4" fillId="0" borderId="18" xfId="0" applyFont="1" applyBorder="1" applyAlignment="1">
      <alignment/>
    </xf>
    <xf numFmtId="0" fontId="24" fillId="0" borderId="18" xfId="0" applyFont="1" applyBorder="1" applyAlignment="1">
      <alignment vertical="top"/>
    </xf>
    <xf numFmtId="0" fontId="0" fillId="0" borderId="36" xfId="0" applyFont="1" applyBorder="1" applyAlignment="1" quotePrefix="1">
      <alignment vertical="top" wrapText="1"/>
    </xf>
    <xf numFmtId="0" fontId="24" fillId="0" borderId="36" xfId="0" applyFont="1" applyBorder="1" applyAlignment="1">
      <alignment vertical="top" wrapText="1"/>
    </xf>
    <xf numFmtId="0" fontId="11" fillId="0" borderId="36" xfId="61" applyFont="1" applyBorder="1" applyAlignment="1">
      <alignment wrapText="1"/>
      <protection/>
    </xf>
    <xf numFmtId="0" fontId="24" fillId="0" borderId="36" xfId="61" applyFont="1" applyBorder="1" applyAlignment="1">
      <alignment vertical="top" wrapText="1"/>
      <protection/>
    </xf>
    <xf numFmtId="0" fontId="24" fillId="0" borderId="36" xfId="61" applyFont="1" applyFill="1" applyBorder="1" applyAlignment="1">
      <alignment vertical="top" wrapText="1"/>
      <protection/>
    </xf>
    <xf numFmtId="0" fontId="24" fillId="0" borderId="28" xfId="61" applyFont="1" applyBorder="1" applyAlignment="1">
      <alignment vertical="top"/>
      <protection/>
    </xf>
    <xf numFmtId="0" fontId="11" fillId="0" borderId="36" xfId="61" applyFont="1" applyBorder="1" applyAlignment="1">
      <alignment vertical="top" wrapText="1"/>
      <protection/>
    </xf>
    <xf numFmtId="0" fontId="24" fillId="0" borderId="36" xfId="61" applyFont="1" applyFill="1" applyBorder="1" applyAlignment="1" quotePrefix="1">
      <alignment horizontal="left" vertical="top" wrapText="1"/>
      <protection/>
    </xf>
    <xf numFmtId="0" fontId="11" fillId="0" borderId="36" xfId="61" applyFont="1" applyBorder="1">
      <alignment/>
      <protection/>
    </xf>
    <xf numFmtId="0" fontId="24" fillId="0" borderId="36" xfId="61" applyFont="1" applyBorder="1" applyAlignment="1">
      <alignment vertical="top"/>
      <protection/>
    </xf>
    <xf numFmtId="0" fontId="24" fillId="0" borderId="36" xfId="61" applyFont="1" applyBorder="1" applyAlignment="1">
      <alignment horizontal="left"/>
      <protection/>
    </xf>
    <xf numFmtId="0" fontId="5" fillId="0" borderId="29" xfId="61" applyFont="1" applyBorder="1" applyAlignment="1">
      <alignment vertical="top"/>
      <protection/>
    </xf>
    <xf numFmtId="0" fontId="11" fillId="0" borderId="36" xfId="61" applyFont="1" applyBorder="1" applyAlignment="1">
      <alignment vertical="top"/>
      <protection/>
    </xf>
    <xf numFmtId="0" fontId="24" fillId="0" borderId="36" xfId="61" applyFont="1" applyBorder="1" applyAlignment="1">
      <alignment vertical="top"/>
      <protection/>
    </xf>
    <xf numFmtId="0" fontId="24" fillId="0" borderId="36" xfId="61" applyFont="1" applyBorder="1" applyAlignment="1">
      <alignment vertical="top" wrapText="1"/>
      <protection/>
    </xf>
    <xf numFmtId="0" fontId="4" fillId="0" borderId="36" xfId="61" applyFont="1" applyBorder="1" applyAlignment="1">
      <alignment vertical="top"/>
      <protection/>
    </xf>
    <xf numFmtId="0" fontId="5" fillId="0" borderId="35" xfId="61" applyFont="1" applyBorder="1">
      <alignment/>
      <protection/>
    </xf>
    <xf numFmtId="0" fontId="4" fillId="0" borderId="35" xfId="61" applyFont="1" applyBorder="1" applyAlignment="1">
      <alignment vertical="top"/>
      <protection/>
    </xf>
    <xf numFmtId="0" fontId="11" fillId="0" borderId="36" xfId="61" applyFont="1" applyBorder="1" applyAlignment="1" quotePrefix="1">
      <alignment vertical="top" wrapText="1"/>
      <protection/>
    </xf>
    <xf numFmtId="0" fontId="5" fillId="0" borderId="29" xfId="61" applyFont="1" applyBorder="1" applyAlignment="1">
      <alignment vertical="top" wrapText="1"/>
      <protection/>
    </xf>
    <xf numFmtId="0" fontId="70" fillId="0" borderId="11" xfId="62" applyFont="1" applyBorder="1">
      <alignment/>
      <protection/>
    </xf>
    <xf numFmtId="0" fontId="0" fillId="0" borderId="0" xfId="0" applyFont="1" applyAlignment="1">
      <alignment/>
    </xf>
    <xf numFmtId="0" fontId="4" fillId="0" borderId="29" xfId="62" applyBorder="1" applyAlignment="1">
      <alignment horizontal="center" vertical="top" wrapText="1"/>
      <protection/>
    </xf>
    <xf numFmtId="3" fontId="11" fillId="0" borderId="29" xfId="62" applyNumberFormat="1" applyFont="1" applyBorder="1" applyAlignment="1">
      <alignment vertical="top"/>
      <protection/>
    </xf>
    <xf numFmtId="0" fontId="24" fillId="0" borderId="29" xfId="62" applyFont="1" applyBorder="1" applyAlignment="1">
      <alignment horizontal="left" vertical="top" wrapText="1"/>
      <protection/>
    </xf>
    <xf numFmtId="0" fontId="30" fillId="0" borderId="29" xfId="62" applyFont="1" applyFill="1" applyBorder="1" applyAlignment="1">
      <alignment horizontal="left" vertical="top" wrapText="1"/>
      <protection/>
    </xf>
    <xf numFmtId="196" fontId="24" fillId="0" borderId="0" xfId="47" applyNumberFormat="1" applyFont="1" applyBorder="1" applyAlignment="1">
      <alignment vertical="center"/>
    </xf>
    <xf numFmtId="197" fontId="24" fillId="0" borderId="0" xfId="47" applyNumberFormat="1" applyFont="1" applyBorder="1" applyAlignment="1">
      <alignment vertical="center"/>
    </xf>
    <xf numFmtId="196" fontId="24" fillId="0" borderId="0" xfId="47" applyNumberFormat="1" applyFont="1" applyBorder="1" applyAlignment="1">
      <alignment horizontal="right" vertical="center"/>
    </xf>
    <xf numFmtId="197" fontId="24" fillId="0" borderId="0" xfId="47" applyNumberFormat="1" applyFont="1" applyBorder="1" applyAlignment="1">
      <alignment horizontal="right" vertical="center"/>
    </xf>
    <xf numFmtId="0" fontId="24" fillId="0" borderId="0" xfId="62" applyFont="1" applyBorder="1" applyAlignment="1">
      <alignment vertical="center"/>
      <protection/>
    </xf>
    <xf numFmtId="0" fontId="24" fillId="0" borderId="0" xfId="0" applyFont="1" applyBorder="1" applyAlignment="1">
      <alignment/>
    </xf>
    <xf numFmtId="197" fontId="24" fillId="0" borderId="0" xfId="0" applyNumberFormat="1" applyFont="1" applyBorder="1" applyAlignment="1">
      <alignment/>
    </xf>
    <xf numFmtId="195" fontId="24" fillId="0" borderId="0" xfId="0" applyNumberFormat="1" applyFont="1" applyBorder="1" applyAlignment="1">
      <alignment/>
    </xf>
    <xf numFmtId="195" fontId="24" fillId="0" borderId="0" xfId="61" applyNumberFormat="1" applyFont="1" applyBorder="1">
      <alignment/>
      <protection/>
    </xf>
    <xf numFmtId="0" fontId="5" fillId="36" borderId="13" xfId="62" applyFont="1" applyFill="1" applyBorder="1" applyAlignment="1">
      <alignment horizontal="center"/>
      <protection/>
    </xf>
    <xf numFmtId="195" fontId="4" fillId="0" borderId="13" xfId="61" applyNumberFormat="1" applyFont="1" applyBorder="1">
      <alignment/>
      <protection/>
    </xf>
    <xf numFmtId="196" fontId="5" fillId="0" borderId="13" xfId="62" applyNumberFormat="1" applyFont="1" applyBorder="1" applyAlignment="1">
      <alignment vertical="center"/>
      <protection/>
    </xf>
    <xf numFmtId="195" fontId="5" fillId="0" borderId="13" xfId="62" applyNumberFormat="1" applyFont="1" applyBorder="1" applyAlignment="1">
      <alignment vertical="center"/>
      <protection/>
    </xf>
    <xf numFmtId="196" fontId="4" fillId="0" borderId="13" xfId="61" applyNumberFormat="1" applyFont="1" applyBorder="1">
      <alignment/>
      <protection/>
    </xf>
    <xf numFmtId="196" fontId="24" fillId="0" borderId="11" xfId="47" applyNumberFormat="1" applyFont="1" applyBorder="1" applyAlignment="1">
      <alignment vertical="center"/>
    </xf>
    <xf numFmtId="197" fontId="24" fillId="0" borderId="11" xfId="47" applyNumberFormat="1" applyFont="1" applyBorder="1" applyAlignment="1">
      <alignment vertical="center"/>
    </xf>
    <xf numFmtId="196" fontId="24" fillId="0" borderId="11" xfId="47" applyNumberFormat="1" applyFont="1" applyBorder="1" applyAlignment="1">
      <alignment horizontal="right" vertical="center"/>
    </xf>
    <xf numFmtId="197" fontId="24" fillId="0" borderId="11" xfId="47" applyNumberFormat="1" applyFont="1" applyBorder="1" applyAlignment="1">
      <alignment horizontal="right" vertical="center"/>
    </xf>
    <xf numFmtId="0" fontId="24" fillId="0" borderId="11" xfId="0" applyFont="1" applyBorder="1" applyAlignment="1">
      <alignment/>
    </xf>
    <xf numFmtId="195" fontId="24" fillId="0" borderId="11" xfId="0" applyNumberFormat="1" applyFont="1" applyBorder="1" applyAlignment="1">
      <alignment/>
    </xf>
    <xf numFmtId="195" fontId="24" fillId="0" borderId="11" xfId="61" applyNumberFormat="1" applyFont="1" applyBorder="1">
      <alignment/>
      <protection/>
    </xf>
    <xf numFmtId="3" fontId="4" fillId="0" borderId="0" xfId="61" applyNumberFormat="1" applyFont="1" applyBorder="1" applyAlignment="1">
      <alignment horizontal="center"/>
      <protection/>
    </xf>
    <xf numFmtId="200" fontId="72" fillId="0" borderId="29" xfId="42" applyNumberFormat="1" applyFont="1" applyBorder="1" applyAlignment="1">
      <alignment horizontal="right" vertical="top"/>
    </xf>
    <xf numFmtId="197" fontId="24" fillId="0" borderId="29" xfId="0" applyNumberFormat="1" applyFont="1" applyBorder="1" applyAlignment="1">
      <alignment/>
    </xf>
    <xf numFmtId="1" fontId="11" fillId="0" borderId="0" xfId="47" applyNumberFormat="1" applyFont="1" applyBorder="1" applyAlignment="1">
      <alignment horizontal="right" vertical="center"/>
    </xf>
    <xf numFmtId="1" fontId="11" fillId="0" borderId="11" xfId="47" applyNumberFormat="1" applyFont="1" applyBorder="1" applyAlignment="1">
      <alignment horizontal="right" vertical="center"/>
    </xf>
    <xf numFmtId="0" fontId="11" fillId="0" borderId="29" xfId="61" applyFont="1" applyFill="1" applyBorder="1" applyAlignment="1" quotePrefix="1">
      <alignment horizontal="left" vertical="top" wrapText="1"/>
      <protection/>
    </xf>
    <xf numFmtId="201" fontId="24" fillId="37" borderId="31" xfId="42" applyNumberFormat="1" applyFont="1" applyFill="1" applyBorder="1" applyAlignment="1">
      <alignment horizontal="right" vertical="top" wrapText="1"/>
    </xf>
    <xf numFmtId="201" fontId="73" fillId="33" borderId="31" xfId="42" applyNumberFormat="1" applyFont="1" applyFill="1" applyBorder="1" applyAlignment="1">
      <alignment horizontal="right"/>
    </xf>
    <xf numFmtId="200" fontId="73" fillId="33" borderId="31" xfId="42" applyNumberFormat="1" applyFont="1" applyFill="1" applyBorder="1" applyAlignment="1">
      <alignment horizontal="right"/>
    </xf>
    <xf numFmtId="0" fontId="73" fillId="0" borderId="28" xfId="61" applyFont="1" applyBorder="1">
      <alignment/>
      <protection/>
    </xf>
    <xf numFmtId="0" fontId="24" fillId="0" borderId="29" xfId="0" applyFont="1" applyBorder="1" applyAlignment="1">
      <alignment horizontal="center" vertical="top"/>
    </xf>
    <xf numFmtId="201" fontId="71" fillId="0" borderId="29" xfId="42" applyNumberFormat="1" applyFont="1" applyBorder="1" applyAlignment="1">
      <alignment horizontal="right" vertical="top"/>
    </xf>
    <xf numFmtId="200" fontId="71" fillId="0" borderId="29" xfId="42" applyNumberFormat="1" applyFont="1" applyBorder="1" applyAlignment="1">
      <alignment horizontal="right" vertical="top"/>
    </xf>
    <xf numFmtId="196" fontId="13" fillId="0" borderId="0" xfId="46" applyNumberFormat="1" applyFont="1" applyBorder="1" applyAlignment="1">
      <alignment/>
    </xf>
    <xf numFmtId="197" fontId="13" fillId="0" borderId="0" xfId="46" applyNumberFormat="1" applyFont="1" applyBorder="1" applyAlignment="1">
      <alignment/>
    </xf>
    <xf numFmtId="197" fontId="13" fillId="0" borderId="16" xfId="46" applyNumberFormat="1" applyFont="1" applyBorder="1" applyAlignment="1">
      <alignment/>
    </xf>
    <xf numFmtId="1" fontId="7" fillId="0" borderId="0" xfId="46" applyNumberFormat="1" applyFont="1" applyBorder="1" applyAlignment="1">
      <alignment/>
    </xf>
    <xf numFmtId="197" fontId="7" fillId="0" borderId="0" xfId="46" applyNumberFormat="1" applyFont="1" applyBorder="1" applyAlignment="1">
      <alignment/>
    </xf>
    <xf numFmtId="197" fontId="13" fillId="0" borderId="18" xfId="46" applyNumberFormat="1" applyFont="1" applyBorder="1" applyAlignment="1">
      <alignment/>
    </xf>
    <xf numFmtId="0" fontId="13" fillId="0" borderId="16" xfId="61" applyFont="1" applyBorder="1" applyAlignment="1">
      <alignment horizontal="center"/>
      <protection/>
    </xf>
    <xf numFmtId="195" fontId="13" fillId="0" borderId="0" xfId="46" applyNumberFormat="1" applyFont="1" applyBorder="1" applyAlignment="1">
      <alignment/>
    </xf>
    <xf numFmtId="0" fontId="13" fillId="0" borderId="18" xfId="61" applyFont="1" applyBorder="1" applyAlignment="1">
      <alignment horizontal="center"/>
      <protection/>
    </xf>
    <xf numFmtId="0" fontId="16" fillId="0" borderId="18" xfId="61" applyFont="1" applyBorder="1">
      <alignment/>
      <protection/>
    </xf>
    <xf numFmtId="200" fontId="7" fillId="0" borderId="11" xfId="42" applyNumberFormat="1" applyFont="1" applyBorder="1" applyAlignment="1">
      <alignment/>
    </xf>
    <xf numFmtId="0" fontId="11" fillId="0" borderId="37" xfId="62" applyFont="1" applyBorder="1" applyAlignment="1">
      <alignment horizontal="center" vertical="top" wrapText="1"/>
      <protection/>
    </xf>
    <xf numFmtId="0" fontId="73" fillId="38" borderId="0" xfId="62" applyFont="1" applyFill="1" applyBorder="1">
      <alignment/>
      <protection/>
    </xf>
    <xf numFmtId="196" fontId="11" fillId="38" borderId="0" xfId="46" applyNumberFormat="1" applyFont="1" applyFill="1" applyBorder="1" applyAlignment="1">
      <alignment horizontal="right"/>
    </xf>
    <xf numFmtId="200" fontId="11" fillId="38" borderId="0" xfId="42" applyNumberFormat="1" applyFont="1" applyFill="1" applyBorder="1" applyAlignment="1">
      <alignment horizontal="right"/>
    </xf>
    <xf numFmtId="195" fontId="11" fillId="38" borderId="0" xfId="46" applyNumberFormat="1" applyFont="1" applyFill="1" applyBorder="1" applyAlignment="1">
      <alignment horizontal="right"/>
    </xf>
    <xf numFmtId="196" fontId="5" fillId="38" borderId="0" xfId="62" applyNumberFormat="1" applyFont="1" applyFill="1" applyBorder="1" applyAlignment="1">
      <alignment horizontal="center"/>
      <protection/>
    </xf>
    <xf numFmtId="200" fontId="5" fillId="38" borderId="0" xfId="42" applyNumberFormat="1" applyFont="1" applyFill="1" applyBorder="1" applyAlignment="1">
      <alignment horizontal="right"/>
    </xf>
    <xf numFmtId="197" fontId="11" fillId="0" borderId="0" xfId="61" applyNumberFormat="1" applyFont="1" applyBorder="1" applyAlignment="1">
      <alignment horizontal="center"/>
      <protection/>
    </xf>
    <xf numFmtId="200" fontId="24" fillId="0" borderId="0" xfId="42" applyNumberFormat="1" applyFont="1" applyBorder="1" applyAlignment="1">
      <alignment horizontal="right"/>
    </xf>
    <xf numFmtId="197" fontId="11" fillId="0" borderId="11" xfId="61" applyNumberFormat="1" applyFont="1" applyBorder="1" applyAlignment="1">
      <alignment horizontal="center"/>
      <protection/>
    </xf>
    <xf numFmtId="0" fontId="24" fillId="0" borderId="11" xfId="61" applyFont="1" applyBorder="1" applyAlignment="1">
      <alignment horizontal="right"/>
      <protection/>
    </xf>
    <xf numFmtId="200" fontId="24" fillId="0" borderId="11" xfId="42" applyNumberFormat="1" applyFont="1" applyBorder="1" applyAlignment="1">
      <alignment horizontal="right"/>
    </xf>
    <xf numFmtId="197" fontId="5" fillId="0" borderId="0" xfId="61" applyNumberFormat="1" applyFont="1" applyFill="1" applyBorder="1" applyAlignment="1">
      <alignment horizontal="right"/>
      <protection/>
    </xf>
    <xf numFmtId="196" fontId="13" fillId="0" borderId="0" xfId="61" applyNumberFormat="1" applyFont="1">
      <alignment/>
      <protection/>
    </xf>
    <xf numFmtId="0" fontId="5" fillId="36" borderId="28" xfId="61" applyFont="1" applyFill="1" applyBorder="1">
      <alignment/>
      <protection/>
    </xf>
    <xf numFmtId="0" fontId="4" fillId="36" borderId="28" xfId="61" applyFont="1" applyFill="1" applyBorder="1" applyAlignment="1">
      <alignment horizontal="center" vertical="top"/>
      <protection/>
    </xf>
    <xf numFmtId="0" fontId="5" fillId="36" borderId="28" xfId="61" applyFont="1" applyFill="1" applyBorder="1" applyAlignment="1">
      <alignment horizontal="left"/>
      <protection/>
    </xf>
    <xf numFmtId="201" fontId="5" fillId="36" borderId="28" xfId="42" applyNumberFormat="1" applyFont="1" applyFill="1" applyBorder="1" applyAlignment="1">
      <alignment horizontal="right"/>
    </xf>
    <xf numFmtId="200" fontId="5" fillId="36" borderId="28" xfId="42" applyNumberFormat="1" applyFont="1" applyFill="1" applyBorder="1" applyAlignment="1">
      <alignment horizontal="right"/>
    </xf>
    <xf numFmtId="0" fontId="71" fillId="0" borderId="29" xfId="61" applyFont="1" applyBorder="1" applyAlignment="1">
      <alignment vertical="top" wrapText="1"/>
      <protection/>
    </xf>
    <xf numFmtId="197" fontId="24" fillId="0" borderId="0" xfId="0" applyNumberFormat="1" applyFont="1" applyAlignment="1">
      <alignment vertical="top" wrapText="1"/>
    </xf>
    <xf numFmtId="198" fontId="5" fillId="33" borderId="14" xfId="62" applyNumberFormat="1" applyFont="1" applyFill="1" applyBorder="1" applyAlignment="1">
      <alignment horizontal="center" vertical="center"/>
      <protection/>
    </xf>
    <xf numFmtId="0" fontId="24" fillId="0" borderId="11" xfId="62" applyFont="1" applyBorder="1" applyAlignment="1">
      <alignment horizontal="left" vertical="top" wrapText="1"/>
      <protection/>
    </xf>
    <xf numFmtId="0" fontId="24" fillId="0" borderId="11" xfId="62" applyFont="1" applyBorder="1" applyAlignment="1">
      <alignment horizontal="center" vertical="top" wrapText="1"/>
      <protection/>
    </xf>
    <xf numFmtId="198" fontId="24" fillId="0" borderId="11" xfId="47" applyNumberFormat="1" applyFont="1" applyBorder="1" applyAlignment="1">
      <alignment horizontal="right" vertical="top" wrapText="1"/>
    </xf>
    <xf numFmtId="1" fontId="5" fillId="33" borderId="31" xfId="62" applyNumberFormat="1" applyFont="1" applyFill="1" applyBorder="1" applyAlignment="1">
      <alignment horizontal="center" vertical="center"/>
      <protection/>
    </xf>
    <xf numFmtId="194" fontId="4" fillId="0" borderId="0" xfId="42" applyFont="1" applyAlignment="1">
      <alignment/>
    </xf>
    <xf numFmtId="0" fontId="24" fillId="0" borderId="0" xfId="61" applyFont="1" applyBorder="1" applyAlignment="1" quotePrefix="1">
      <alignment vertical="top" wrapText="1"/>
      <protection/>
    </xf>
    <xf numFmtId="0" fontId="24" fillId="0" borderId="29" xfId="61" applyFont="1" applyFill="1" applyBorder="1" applyAlignment="1" quotePrefix="1">
      <alignment vertical="top" wrapText="1"/>
      <protection/>
    </xf>
    <xf numFmtId="0" fontId="24" fillId="0" borderId="29" xfId="61" applyFont="1" applyBorder="1" applyAlignment="1" quotePrefix="1">
      <alignment vertical="top" wrapText="1"/>
      <protection/>
    </xf>
    <xf numFmtId="201" fontId="4" fillId="37" borderId="31" xfId="42" applyNumberFormat="1" applyFont="1" applyFill="1" applyBorder="1" applyAlignment="1">
      <alignment horizontal="right" vertical="top" wrapText="1"/>
    </xf>
    <xf numFmtId="200" fontId="5" fillId="37" borderId="31" xfId="42" applyNumberFormat="1" applyFont="1" applyFill="1" applyBorder="1" applyAlignment="1">
      <alignment horizontal="right" vertical="top" wrapText="1"/>
    </xf>
    <xf numFmtId="201" fontId="5" fillId="37" borderId="31" xfId="42" applyNumberFormat="1" applyFont="1" applyFill="1" applyBorder="1" applyAlignment="1">
      <alignment horizontal="right" vertical="top" wrapText="1"/>
    </xf>
    <xf numFmtId="0" fontId="30" fillId="36" borderId="29" xfId="62" applyFont="1" applyFill="1" applyBorder="1" applyAlignment="1">
      <alignment horizontal="center" vertical="top" wrapText="1"/>
      <protection/>
    </xf>
    <xf numFmtId="200" fontId="24" fillId="0" borderId="18" xfId="42" applyNumberFormat="1" applyFont="1" applyBorder="1" applyAlignment="1">
      <alignment horizontal="right" vertical="top"/>
    </xf>
    <xf numFmtId="0" fontId="5" fillId="34" borderId="14" xfId="62" applyFont="1" applyFill="1" applyBorder="1">
      <alignment/>
      <protection/>
    </xf>
    <xf numFmtId="196" fontId="7" fillId="34" borderId="14" xfId="46" applyNumberFormat="1" applyFont="1" applyFill="1" applyBorder="1" applyAlignment="1">
      <alignment horizontal="right"/>
    </xf>
    <xf numFmtId="200" fontId="7" fillId="34" borderId="14" xfId="42" applyNumberFormat="1" applyFont="1" applyFill="1" applyBorder="1" applyAlignment="1">
      <alignment horizontal="right"/>
    </xf>
    <xf numFmtId="196" fontId="5" fillId="34" borderId="14" xfId="62" applyNumberFormat="1" applyFont="1" applyFill="1" applyBorder="1" applyAlignment="1">
      <alignment horizontal="center"/>
      <protection/>
    </xf>
    <xf numFmtId="200" fontId="5" fillId="34" borderId="14" xfId="42" applyNumberFormat="1" applyFont="1" applyFill="1" applyBorder="1" applyAlignment="1">
      <alignment horizontal="right"/>
    </xf>
    <xf numFmtId="196" fontId="26" fillId="0" borderId="13" xfId="46" applyNumberFormat="1" applyFont="1" applyBorder="1" applyAlignment="1">
      <alignment horizontal="center" textRotation="48" wrapText="1"/>
    </xf>
    <xf numFmtId="196" fontId="0" fillId="0" borderId="0" xfId="0" applyNumberFormat="1" applyAlignment="1">
      <alignment/>
    </xf>
    <xf numFmtId="1" fontId="24" fillId="0" borderId="0" xfId="47" applyNumberFormat="1" applyFont="1" applyBorder="1" applyAlignment="1">
      <alignment horizontal="right" vertical="center"/>
    </xf>
    <xf numFmtId="196" fontId="24" fillId="0" borderId="0" xfId="61" applyNumberFormat="1" applyFont="1" applyBorder="1">
      <alignment/>
      <protection/>
    </xf>
    <xf numFmtId="1" fontId="24" fillId="0" borderId="0" xfId="47" applyNumberFormat="1" applyFont="1" applyBorder="1" applyAlignment="1">
      <alignment vertical="center"/>
    </xf>
    <xf numFmtId="1" fontId="24" fillId="0" borderId="11" xfId="47" applyNumberFormat="1" applyFont="1" applyBorder="1" applyAlignment="1">
      <alignment vertical="center"/>
    </xf>
    <xf numFmtId="196" fontId="24" fillId="0" borderId="0" xfId="0" applyNumberFormat="1" applyFont="1" applyBorder="1" applyAlignment="1">
      <alignment/>
    </xf>
    <xf numFmtId="1" fontId="24" fillId="0" borderId="11" xfId="47" applyNumberFormat="1" applyFont="1" applyBorder="1" applyAlignment="1">
      <alignment horizontal="right" vertical="center"/>
    </xf>
    <xf numFmtId="195" fontId="4" fillId="0" borderId="11" xfId="46" applyNumberFormat="1" applyFont="1" applyBorder="1" applyAlignment="1">
      <alignment/>
    </xf>
    <xf numFmtId="196" fontId="4" fillId="0" borderId="11" xfId="46" applyNumberFormat="1" applyFont="1" applyBorder="1" applyAlignment="1">
      <alignment/>
    </xf>
    <xf numFmtId="197" fontId="4" fillId="0" borderId="11" xfId="46" applyNumberFormat="1" applyFont="1" applyBorder="1" applyAlignment="1">
      <alignment/>
    </xf>
    <xf numFmtId="0" fontId="4" fillId="0" borderId="11" xfId="61" applyFont="1" applyBorder="1">
      <alignment/>
      <protection/>
    </xf>
    <xf numFmtId="197" fontId="4" fillId="0" borderId="11" xfId="61" applyNumberFormat="1" applyFont="1" applyBorder="1">
      <alignment/>
      <protection/>
    </xf>
    <xf numFmtId="196" fontId="4" fillId="0" borderId="11" xfId="46" applyNumberFormat="1" applyFont="1" applyBorder="1" applyAlignment="1">
      <alignment horizontal="center"/>
    </xf>
    <xf numFmtId="195" fontId="4" fillId="0" borderId="11" xfId="61" applyNumberFormat="1" applyFont="1" applyBorder="1">
      <alignment/>
      <protection/>
    </xf>
    <xf numFmtId="0" fontId="16" fillId="39" borderId="0" xfId="61" applyFont="1" applyFill="1" applyBorder="1">
      <alignment/>
      <protection/>
    </xf>
    <xf numFmtId="196" fontId="7" fillId="39" borderId="16" xfId="69" applyNumberFormat="1" applyFont="1" applyFill="1" applyBorder="1" applyAlignment="1">
      <alignment horizontal="right"/>
      <protection/>
    </xf>
    <xf numFmtId="200" fontId="7" fillId="39" borderId="0" xfId="42" applyNumberFormat="1" applyFont="1" applyFill="1" applyBorder="1" applyAlignment="1">
      <alignment horizontal="right"/>
    </xf>
    <xf numFmtId="196" fontId="7" fillId="39" borderId="0" xfId="69" applyNumberFormat="1" applyFont="1" applyFill="1" applyBorder="1" applyAlignment="1">
      <alignment horizontal="right"/>
      <protection/>
    </xf>
    <xf numFmtId="197" fontId="7" fillId="39" borderId="18" xfId="69" applyNumberFormat="1" applyFont="1" applyFill="1" applyBorder="1" applyAlignment="1">
      <alignment horizontal="right"/>
      <protection/>
    </xf>
    <xf numFmtId="195" fontId="7" fillId="39" borderId="0" xfId="69" applyNumberFormat="1" applyFont="1" applyFill="1" applyBorder="1" applyAlignment="1">
      <alignment horizontal="right"/>
      <protection/>
    </xf>
    <xf numFmtId="195" fontId="7" fillId="39" borderId="18" xfId="69" applyNumberFormat="1" applyFont="1" applyFill="1" applyBorder="1" applyAlignment="1">
      <alignment horizontal="right"/>
      <protection/>
    </xf>
    <xf numFmtId="196" fontId="7" fillId="39" borderId="18" xfId="69" applyNumberFormat="1" applyFont="1" applyFill="1" applyBorder="1" applyAlignment="1">
      <alignment horizontal="right"/>
      <protection/>
    </xf>
    <xf numFmtId="196" fontId="7" fillId="39" borderId="11" xfId="61" applyNumberFormat="1" applyFont="1" applyFill="1" applyBorder="1">
      <alignment/>
      <protection/>
    </xf>
    <xf numFmtId="200" fontId="7" fillId="39" borderId="11" xfId="42" applyNumberFormat="1" applyFont="1" applyFill="1" applyBorder="1" applyAlignment="1">
      <alignment/>
    </xf>
    <xf numFmtId="1" fontId="11" fillId="0" borderId="11" xfId="46" applyNumberFormat="1" applyFont="1" applyBorder="1" applyAlignment="1">
      <alignment horizontal="right"/>
    </xf>
    <xf numFmtId="197" fontId="7" fillId="0" borderId="11" xfId="69" applyNumberFormat="1" applyFont="1" applyBorder="1" applyAlignment="1">
      <alignment horizontal="right"/>
      <protection/>
    </xf>
    <xf numFmtId="1" fontId="4" fillId="0" borderId="0" xfId="61" applyNumberFormat="1" applyFont="1" applyBorder="1">
      <alignment/>
      <protection/>
    </xf>
    <xf numFmtId="0" fontId="4" fillId="0" borderId="11" xfId="61" applyFont="1" applyBorder="1" applyAlignment="1">
      <alignment horizontal="center"/>
      <protection/>
    </xf>
    <xf numFmtId="197" fontId="4" fillId="0" borderId="11" xfId="46" applyNumberFormat="1" applyFont="1" applyBorder="1" applyAlignment="1">
      <alignment/>
    </xf>
    <xf numFmtId="196" fontId="4" fillId="0" borderId="11" xfId="46" applyNumberFormat="1" applyFont="1" applyBorder="1" applyAlignment="1">
      <alignment/>
    </xf>
    <xf numFmtId="200" fontId="4" fillId="0" borderId="11" xfId="42" applyNumberFormat="1" applyFont="1" applyBorder="1" applyAlignment="1">
      <alignment/>
    </xf>
    <xf numFmtId="0" fontId="4" fillId="0" borderId="11" xfId="61" applyFont="1" applyBorder="1">
      <alignment/>
      <protection/>
    </xf>
    <xf numFmtId="196" fontId="4" fillId="0" borderId="11" xfId="46" applyNumberFormat="1" applyFont="1" applyBorder="1" applyAlignment="1">
      <alignment horizontal="center"/>
    </xf>
    <xf numFmtId="200" fontId="24" fillId="0" borderId="11" xfId="42" applyNumberFormat="1" applyFont="1" applyBorder="1" applyAlignment="1">
      <alignment/>
    </xf>
    <xf numFmtId="197" fontId="4" fillId="0" borderId="11" xfId="61" applyNumberFormat="1" applyFont="1" applyBorder="1">
      <alignment/>
      <protection/>
    </xf>
    <xf numFmtId="1" fontId="4" fillId="0" borderId="11" xfId="61" applyNumberFormat="1" applyFont="1" applyBorder="1">
      <alignment/>
      <protection/>
    </xf>
    <xf numFmtId="0" fontId="24" fillId="0" borderId="0" xfId="61" applyFont="1" applyBorder="1" applyAlignment="1">
      <alignment vertical="center"/>
      <protection/>
    </xf>
    <xf numFmtId="195" fontId="24" fillId="0" borderId="0" xfId="61" applyNumberFormat="1" applyFont="1" applyBorder="1" applyAlignment="1">
      <alignment vertical="center"/>
      <protection/>
    </xf>
    <xf numFmtId="0" fontId="24" fillId="0" borderId="11" xfId="61" applyFont="1" applyBorder="1" applyAlignment="1">
      <alignment vertical="center"/>
      <protection/>
    </xf>
    <xf numFmtId="195" fontId="24" fillId="0" borderId="11" xfId="61" applyNumberFormat="1" applyFont="1" applyBorder="1" applyAlignment="1">
      <alignment vertical="center"/>
      <protection/>
    </xf>
    <xf numFmtId="0" fontId="5" fillId="0" borderId="26" xfId="61" applyFont="1" applyBorder="1" applyAlignment="1">
      <alignment vertical="top" wrapText="1"/>
      <protection/>
    </xf>
    <xf numFmtId="0" fontId="24" fillId="0" borderId="26" xfId="0" applyFont="1" applyBorder="1" applyAlignment="1">
      <alignment horizontal="center" vertical="top"/>
    </xf>
    <xf numFmtId="0" fontId="24" fillId="0" borderId="26" xfId="0" applyFont="1" applyBorder="1" applyAlignment="1">
      <alignment/>
    </xf>
    <xf numFmtId="196" fontId="24" fillId="0" borderId="26" xfId="46" applyNumberFormat="1" applyFont="1" applyBorder="1" applyAlignment="1">
      <alignment horizontal="right" vertical="top"/>
    </xf>
    <xf numFmtId="200" fontId="24" fillId="0" borderId="26" xfId="42" applyNumberFormat="1" applyFont="1" applyBorder="1" applyAlignment="1">
      <alignment horizontal="right" vertical="top"/>
    </xf>
    <xf numFmtId="197" fontId="24" fillId="0" borderId="26" xfId="46" applyNumberFormat="1" applyFont="1" applyBorder="1" applyAlignment="1">
      <alignment horizontal="right" vertical="top"/>
    </xf>
    <xf numFmtId="196" fontId="11" fillId="0" borderId="26" xfId="46" applyNumberFormat="1" applyFont="1" applyBorder="1" applyAlignment="1">
      <alignment horizontal="right" vertical="top"/>
    </xf>
    <xf numFmtId="196" fontId="5" fillId="0" borderId="26" xfId="46" applyNumberFormat="1" applyFont="1" applyBorder="1" applyAlignment="1">
      <alignment vertical="top"/>
    </xf>
    <xf numFmtId="197" fontId="5" fillId="0" borderId="26" xfId="46" applyNumberFormat="1" applyFont="1" applyBorder="1" applyAlignment="1">
      <alignment vertical="top"/>
    </xf>
    <xf numFmtId="198" fontId="11" fillId="0" borderId="28" xfId="47" applyNumberFormat="1" applyFont="1" applyBorder="1" applyAlignment="1">
      <alignment vertical="top"/>
    </xf>
    <xf numFmtId="0" fontId="24" fillId="0" borderId="28" xfId="62" applyFont="1" applyBorder="1">
      <alignment/>
      <protection/>
    </xf>
    <xf numFmtId="0" fontId="11" fillId="0" borderId="28" xfId="62" applyFont="1" applyBorder="1" applyAlignment="1">
      <alignment horizontal="center" vertical="top"/>
      <protection/>
    </xf>
    <xf numFmtId="197" fontId="24" fillId="0" borderId="29" xfId="0" applyNumberFormat="1" applyFont="1" applyBorder="1" applyAlignment="1">
      <alignment vertical="top"/>
    </xf>
    <xf numFmtId="0" fontId="24" fillId="0" borderId="29" xfId="61" applyFont="1" applyBorder="1" applyAlignment="1" quotePrefix="1">
      <alignment wrapText="1"/>
      <protection/>
    </xf>
    <xf numFmtId="49" fontId="24" fillId="0" borderId="0" xfId="0" applyNumberFormat="1" applyFont="1" applyAlignment="1">
      <alignment/>
    </xf>
    <xf numFmtId="0" fontId="24" fillId="0" borderId="0" xfId="0" applyFont="1" applyBorder="1" applyAlignment="1">
      <alignment vertical="top"/>
    </xf>
    <xf numFmtId="0" fontId="24" fillId="0" borderId="0" xfId="61" applyFont="1" applyFill="1" applyBorder="1" applyAlignment="1">
      <alignment vertical="top" wrapText="1"/>
      <protection/>
    </xf>
    <xf numFmtId="0" fontId="5" fillId="0" borderId="0" xfId="62" applyFont="1" applyBorder="1" applyAlignment="1">
      <alignment horizontal="left" vertical="top"/>
      <protection/>
    </xf>
    <xf numFmtId="0" fontId="73" fillId="33" borderId="31" xfId="61" applyFont="1" applyFill="1" applyBorder="1" applyAlignment="1">
      <alignment horizontal="right"/>
      <protection/>
    </xf>
    <xf numFmtId="0" fontId="24" fillId="36" borderId="29" xfId="62" applyFont="1" applyFill="1" applyBorder="1" applyAlignment="1">
      <alignment horizontal="left" vertical="top" wrapText="1"/>
      <protection/>
    </xf>
    <xf numFmtId="0" fontId="4" fillId="36" borderId="29" xfId="61" applyFont="1" applyFill="1" applyBorder="1" applyAlignment="1">
      <alignment horizontal="center" vertical="top"/>
      <protection/>
    </xf>
    <xf numFmtId="201" fontId="5" fillId="36" borderId="29" xfId="42" applyNumberFormat="1" applyFont="1" applyFill="1" applyBorder="1" applyAlignment="1">
      <alignment horizontal="right"/>
    </xf>
    <xf numFmtId="200" fontId="5" fillId="36" borderId="29" xfId="42" applyNumberFormat="1" applyFont="1" applyFill="1" applyBorder="1" applyAlignment="1">
      <alignment horizontal="right"/>
    </xf>
    <xf numFmtId="203" fontId="4" fillId="36" borderId="36" xfId="42" applyNumberFormat="1" applyFont="1" applyFill="1" applyBorder="1" applyAlignment="1">
      <alignment horizontal="right" vertical="top"/>
    </xf>
    <xf numFmtId="200" fontId="4" fillId="0" borderId="36" xfId="42" applyNumberFormat="1" applyFont="1" applyBorder="1" applyAlignment="1">
      <alignment horizontal="right" vertical="top" wrapText="1"/>
    </xf>
    <xf numFmtId="201" fontId="5" fillId="36" borderId="36" xfId="42" applyNumberFormat="1" applyFont="1" applyFill="1" applyBorder="1" applyAlignment="1">
      <alignment horizontal="right"/>
    </xf>
    <xf numFmtId="200" fontId="5" fillId="36" borderId="36" xfId="42" applyNumberFormat="1" applyFont="1" applyFill="1" applyBorder="1" applyAlignment="1">
      <alignment horizontal="right"/>
    </xf>
    <xf numFmtId="0" fontId="5" fillId="36" borderId="36" xfId="61" applyFont="1" applyFill="1" applyBorder="1" applyAlignment="1">
      <alignment horizontal="left" vertical="top"/>
      <protection/>
    </xf>
    <xf numFmtId="0" fontId="4" fillId="36" borderId="29" xfId="61" applyFont="1" applyFill="1" applyBorder="1" applyAlignment="1">
      <alignment horizontal="left" vertical="top" wrapText="1"/>
      <protection/>
    </xf>
    <xf numFmtId="203" fontId="4" fillId="36" borderId="29" xfId="42" applyNumberFormat="1" applyFont="1" applyFill="1" applyBorder="1" applyAlignment="1">
      <alignment horizontal="right" vertical="top"/>
    </xf>
    <xf numFmtId="0" fontId="5" fillId="36" borderId="29" xfId="61" applyFont="1" applyFill="1" applyBorder="1" applyAlignment="1">
      <alignment horizontal="left" vertical="top"/>
      <protection/>
    </xf>
    <xf numFmtId="0" fontId="4" fillId="36" borderId="36" xfId="61" applyFont="1" applyFill="1" applyBorder="1" applyAlignment="1">
      <alignment horizontal="center" vertical="top"/>
      <protection/>
    </xf>
    <xf numFmtId="0" fontId="4" fillId="36" borderId="36" xfId="61" applyFont="1" applyFill="1" applyBorder="1" applyAlignment="1" quotePrefix="1">
      <alignment horizontal="left" vertical="top" wrapText="1"/>
      <protection/>
    </xf>
    <xf numFmtId="0" fontId="24" fillId="0" borderId="11" xfId="0" applyFont="1" applyBorder="1" applyAlignment="1">
      <alignment/>
    </xf>
    <xf numFmtId="49" fontId="24" fillId="0" borderId="0" xfId="0" applyNumberFormat="1" applyFont="1" applyAlignment="1">
      <alignment vertical="top" wrapText="1"/>
    </xf>
    <xf numFmtId="0" fontId="4" fillId="36" borderId="29" xfId="61" applyFont="1" applyFill="1" applyBorder="1" applyAlignment="1" quotePrefix="1">
      <alignment horizontal="left" vertical="top" wrapText="1"/>
      <protection/>
    </xf>
    <xf numFmtId="201" fontId="4" fillId="36" borderId="29" xfId="42" applyNumberFormat="1" applyFont="1" applyFill="1" applyBorder="1" applyAlignment="1">
      <alignment horizontal="right" vertical="top"/>
    </xf>
    <xf numFmtId="200" fontId="4" fillId="36" borderId="29" xfId="42" applyNumberFormat="1" applyFont="1" applyFill="1" applyBorder="1" applyAlignment="1">
      <alignment horizontal="right" vertical="top"/>
    </xf>
    <xf numFmtId="0" fontId="4" fillId="36" borderId="36" xfId="61" applyFont="1" applyFill="1" applyBorder="1" applyAlignment="1">
      <alignment horizontal="left" vertical="top" wrapText="1"/>
      <protection/>
    </xf>
    <xf numFmtId="201" fontId="4" fillId="36" borderId="29" xfId="42" applyNumberFormat="1" applyFont="1" applyFill="1" applyBorder="1" applyAlignment="1">
      <alignment horizontal="right"/>
    </xf>
    <xf numFmtId="200" fontId="4" fillId="36" borderId="29" xfId="42" applyNumberFormat="1" applyFont="1" applyFill="1" applyBorder="1" applyAlignment="1">
      <alignment horizontal="right"/>
    </xf>
    <xf numFmtId="0" fontId="4" fillId="0" borderId="36" xfId="61" applyFont="1" applyBorder="1" applyAlignment="1">
      <alignment horizontal="center" vertical="top"/>
      <protection/>
    </xf>
    <xf numFmtId="201" fontId="4" fillId="36" borderId="36" xfId="42" applyNumberFormat="1" applyFont="1" applyFill="1" applyBorder="1" applyAlignment="1">
      <alignment horizontal="right"/>
    </xf>
    <xf numFmtId="200" fontId="4" fillId="36" borderId="36" xfId="42" applyNumberFormat="1" applyFont="1" applyFill="1" applyBorder="1" applyAlignment="1">
      <alignment horizontal="right"/>
    </xf>
    <xf numFmtId="0" fontId="24" fillId="0" borderId="29" xfId="62" applyFont="1" applyBorder="1" applyAlignment="1">
      <alignment horizontal="left" vertical="top"/>
      <protection/>
    </xf>
    <xf numFmtId="0" fontId="11" fillId="0" borderId="29" xfId="62" applyFont="1" applyBorder="1" applyAlignment="1">
      <alignment vertical="top"/>
      <protection/>
    </xf>
    <xf numFmtId="0" fontId="24" fillId="0" borderId="29" xfId="62" applyFont="1" applyBorder="1" applyAlignment="1">
      <alignment horizontal="right" vertical="top"/>
      <protection/>
    </xf>
    <xf numFmtId="0" fontId="11" fillId="0" borderId="29" xfId="62" applyFont="1" applyBorder="1" applyAlignment="1">
      <alignment horizontal="left" vertical="top"/>
      <protection/>
    </xf>
    <xf numFmtId="211" fontId="4" fillId="0" borderId="0" xfId="61" applyNumberFormat="1" applyFont="1" applyBorder="1" applyAlignment="1">
      <alignment horizontal="right"/>
      <protection/>
    </xf>
    <xf numFmtId="197" fontId="4" fillId="0" borderId="0" xfId="61" applyNumberFormat="1" applyFont="1" applyBorder="1" applyAlignment="1">
      <alignment horizontal="center"/>
      <protection/>
    </xf>
    <xf numFmtId="197" fontId="4" fillId="0" borderId="11" xfId="61" applyNumberFormat="1" applyFont="1" applyBorder="1" applyAlignment="1">
      <alignment horizontal="center"/>
      <protection/>
    </xf>
    <xf numFmtId="0" fontId="5" fillId="0" borderId="11" xfId="61" applyFont="1" applyBorder="1">
      <alignment/>
      <protection/>
    </xf>
    <xf numFmtId="1" fontId="4" fillId="0" borderId="0" xfId="61" applyNumberFormat="1" applyFont="1" applyBorder="1" applyAlignment="1">
      <alignment horizontal="right"/>
      <protection/>
    </xf>
    <xf numFmtId="0" fontId="24" fillId="36" borderId="31" xfId="62" applyFont="1" applyFill="1" applyBorder="1" applyAlignment="1">
      <alignment horizontal="center" vertical="top"/>
      <protection/>
    </xf>
    <xf numFmtId="198" fontId="24" fillId="36" borderId="31" xfId="47" applyNumberFormat="1" applyFont="1" applyFill="1" applyBorder="1" applyAlignment="1">
      <alignment vertical="top"/>
    </xf>
    <xf numFmtId="195" fontId="11" fillId="0" borderId="0" xfId="46" applyNumberFormat="1" applyFont="1" applyBorder="1" applyAlignment="1">
      <alignment horizontal="right" vertical="top"/>
    </xf>
    <xf numFmtId="195" fontId="11" fillId="0" borderId="13" xfId="46" applyNumberFormat="1" applyFont="1" applyBorder="1" applyAlignment="1">
      <alignment horizontal="center" vertical="top"/>
    </xf>
    <xf numFmtId="1" fontId="24" fillId="0" borderId="0" xfId="61" applyNumberFormat="1" applyFont="1" applyBorder="1">
      <alignment/>
      <protection/>
    </xf>
    <xf numFmtId="1" fontId="24" fillId="0" borderId="29" xfId="61" applyNumberFormat="1" applyFont="1" applyBorder="1" applyAlignment="1">
      <alignment horizontal="center" vertical="top" wrapText="1"/>
      <protection/>
    </xf>
    <xf numFmtId="212" fontId="5" fillId="0" borderId="0" xfId="46" applyNumberFormat="1" applyFont="1" applyBorder="1" applyAlignment="1">
      <alignment horizontal="center"/>
    </xf>
    <xf numFmtId="195" fontId="5" fillId="0" borderId="11" xfId="46" applyNumberFormat="1" applyFont="1" applyBorder="1" applyAlignment="1">
      <alignment horizontal="center"/>
    </xf>
    <xf numFmtId="43" fontId="5" fillId="0" borderId="0" xfId="61" applyNumberFormat="1" applyFont="1" applyBorder="1">
      <alignment/>
      <protection/>
    </xf>
    <xf numFmtId="196" fontId="5" fillId="0" borderId="0" xfId="61" applyNumberFormat="1" applyFont="1" applyBorder="1">
      <alignment/>
      <protection/>
    </xf>
    <xf numFmtId="195" fontId="5" fillId="0" borderId="0" xfId="61" applyNumberFormat="1" applyFont="1" applyBorder="1">
      <alignment/>
      <protection/>
    </xf>
    <xf numFmtId="0" fontId="4" fillId="0" borderId="11" xfId="61" applyBorder="1">
      <alignment/>
      <protection/>
    </xf>
    <xf numFmtId="1" fontId="4" fillId="0" borderId="11" xfId="61" applyNumberFormat="1" applyFont="1" applyBorder="1" applyAlignment="1">
      <alignment horizontal="right"/>
      <protection/>
    </xf>
    <xf numFmtId="197" fontId="4" fillId="0" borderId="11" xfId="61" applyNumberFormat="1" applyFont="1" applyBorder="1" applyAlignment="1">
      <alignment horizontal="right"/>
      <protection/>
    </xf>
    <xf numFmtId="0" fontId="73" fillId="0" borderId="0" xfId="61" applyFont="1" applyAlignment="1">
      <alignment horizontal="left"/>
      <protection/>
    </xf>
    <xf numFmtId="212" fontId="11" fillId="0" borderId="0" xfId="62" applyNumberFormat="1" applyFont="1" applyBorder="1" applyAlignment="1">
      <alignment horizontal="right"/>
      <protection/>
    </xf>
    <xf numFmtId="197" fontId="5" fillId="0" borderId="11" xfId="62" applyNumberFormat="1" applyFont="1" applyBorder="1" applyAlignment="1">
      <alignment vertical="center"/>
      <protection/>
    </xf>
    <xf numFmtId="0" fontId="5" fillId="9" borderId="0" xfId="62" applyFont="1" applyFill="1" applyBorder="1">
      <alignment/>
      <protection/>
    </xf>
    <xf numFmtId="0" fontId="11" fillId="9" borderId="0" xfId="61" applyFont="1" applyFill="1" applyBorder="1" applyAlignment="1">
      <alignment horizontal="center"/>
      <protection/>
    </xf>
    <xf numFmtId="197" fontId="11" fillId="9" borderId="0" xfId="46" applyNumberFormat="1" applyFont="1" applyFill="1" applyBorder="1" applyAlignment="1">
      <alignment horizontal="right"/>
    </xf>
    <xf numFmtId="196" fontId="11" fillId="9" borderId="0" xfId="46" applyNumberFormat="1" applyFont="1" applyFill="1" applyBorder="1" applyAlignment="1">
      <alignment horizontal="right"/>
    </xf>
    <xf numFmtId="200" fontId="11" fillId="9" borderId="0" xfId="42" applyNumberFormat="1" applyFont="1" applyFill="1" applyBorder="1" applyAlignment="1">
      <alignment horizontal="right"/>
    </xf>
    <xf numFmtId="1" fontId="11" fillId="9" borderId="0" xfId="46" applyNumberFormat="1" applyFont="1" applyFill="1" applyBorder="1" applyAlignment="1">
      <alignment horizontal="right"/>
    </xf>
    <xf numFmtId="196" fontId="5" fillId="9" borderId="0" xfId="46" applyNumberFormat="1" applyFont="1" applyFill="1" applyBorder="1" applyAlignment="1">
      <alignment/>
    </xf>
    <xf numFmtId="197" fontId="5" fillId="9" borderId="0" xfId="46" applyNumberFormat="1" applyFont="1" applyFill="1" applyBorder="1" applyAlignment="1">
      <alignment horizontal="right"/>
    </xf>
    <xf numFmtId="197" fontId="11" fillId="9" borderId="0" xfId="46" applyNumberFormat="1" applyFont="1" applyFill="1" applyBorder="1" applyAlignment="1">
      <alignment/>
    </xf>
    <xf numFmtId="196" fontId="11" fillId="9" borderId="0" xfId="46" applyNumberFormat="1" applyFont="1" applyFill="1" applyBorder="1" applyAlignment="1">
      <alignment/>
    </xf>
    <xf numFmtId="196" fontId="11" fillId="9" borderId="0" xfId="46" applyNumberFormat="1" applyFont="1" applyFill="1" applyBorder="1" applyAlignment="1">
      <alignment horizontal="center"/>
    </xf>
    <xf numFmtId="200" fontId="11" fillId="9" borderId="0" xfId="42" applyNumberFormat="1" applyFont="1" applyFill="1" applyBorder="1" applyAlignment="1">
      <alignment horizontal="center"/>
    </xf>
    <xf numFmtId="200" fontId="11" fillId="9" borderId="0" xfId="42" applyNumberFormat="1" applyFont="1" applyFill="1" applyBorder="1" applyAlignment="1">
      <alignment/>
    </xf>
    <xf numFmtId="195" fontId="5" fillId="9" borderId="0" xfId="46" applyNumberFormat="1" applyFont="1" applyFill="1" applyBorder="1" applyAlignment="1">
      <alignment/>
    </xf>
    <xf numFmtId="0" fontId="5" fillId="9" borderId="0" xfId="61" applyFont="1" applyFill="1" applyBorder="1">
      <alignment/>
      <protection/>
    </xf>
    <xf numFmtId="0" fontId="12" fillId="9" borderId="0" xfId="61" applyFont="1" applyFill="1" applyBorder="1" applyAlignment="1">
      <alignment/>
      <protection/>
    </xf>
    <xf numFmtId="200" fontId="12" fillId="9" borderId="0" xfId="42" applyNumberFormat="1" applyFont="1" applyFill="1" applyBorder="1" applyAlignment="1">
      <alignment/>
    </xf>
    <xf numFmtId="196" fontId="12" fillId="9" borderId="0" xfId="46" applyNumberFormat="1" applyFont="1" applyFill="1" applyBorder="1" applyAlignment="1">
      <alignment/>
    </xf>
    <xf numFmtId="197" fontId="12" fillId="9" borderId="0" xfId="46" applyNumberFormat="1" applyFont="1" applyFill="1" applyBorder="1" applyAlignment="1">
      <alignment/>
    </xf>
    <xf numFmtId="196" fontId="12" fillId="9" borderId="0" xfId="46" applyNumberFormat="1" applyFont="1" applyFill="1" applyBorder="1" applyAlignment="1">
      <alignment horizontal="right"/>
    </xf>
    <xf numFmtId="197" fontId="12" fillId="9" borderId="0" xfId="46" applyNumberFormat="1" applyFont="1" applyFill="1" applyBorder="1" applyAlignment="1">
      <alignment horizontal="right"/>
    </xf>
    <xf numFmtId="0" fontId="5" fillId="9" borderId="0" xfId="62" applyFont="1" applyFill="1" applyBorder="1" applyAlignment="1">
      <alignment vertical="center"/>
      <protection/>
    </xf>
    <xf numFmtId="0" fontId="4" fillId="9" borderId="0" xfId="61" applyFont="1" applyFill="1" applyBorder="1" applyAlignment="1">
      <alignment horizontal="center"/>
      <protection/>
    </xf>
    <xf numFmtId="197" fontId="4" fillId="9" borderId="0" xfId="46" applyNumberFormat="1" applyFont="1" applyFill="1" applyBorder="1" applyAlignment="1">
      <alignment/>
    </xf>
    <xf numFmtId="196" fontId="4" fillId="9" borderId="0" xfId="46" applyNumberFormat="1" applyFont="1" applyFill="1" applyBorder="1" applyAlignment="1">
      <alignment/>
    </xf>
    <xf numFmtId="200" fontId="4" fillId="9" borderId="0" xfId="42" applyNumberFormat="1" applyFont="1" applyFill="1" applyBorder="1" applyAlignment="1">
      <alignment/>
    </xf>
    <xf numFmtId="0" fontId="4" fillId="9" borderId="0" xfId="61" applyFont="1" applyFill="1" applyBorder="1">
      <alignment/>
      <protection/>
    </xf>
    <xf numFmtId="0" fontId="11" fillId="9" borderId="0" xfId="61" applyFont="1" applyFill="1" applyBorder="1">
      <alignment/>
      <protection/>
    </xf>
    <xf numFmtId="196" fontId="4" fillId="9" borderId="0" xfId="46" applyNumberFormat="1" applyFont="1" applyFill="1" applyBorder="1" applyAlignment="1">
      <alignment horizontal="center"/>
    </xf>
    <xf numFmtId="200" fontId="24" fillId="9" borderId="0" xfId="42" applyNumberFormat="1" applyFont="1" applyFill="1" applyBorder="1" applyAlignment="1">
      <alignment/>
    </xf>
    <xf numFmtId="197" fontId="4" fillId="9" borderId="0" xfId="61" applyNumberFormat="1" applyFont="1" applyFill="1" applyBorder="1">
      <alignment/>
      <protection/>
    </xf>
    <xf numFmtId="1" fontId="4" fillId="9" borderId="0" xfId="61" applyNumberFormat="1" applyFont="1" applyFill="1" applyBorder="1">
      <alignment/>
      <protection/>
    </xf>
    <xf numFmtId="196" fontId="11" fillId="9" borderId="10" xfId="47" applyNumberFormat="1" applyFont="1" applyFill="1" applyBorder="1" applyAlignment="1">
      <alignment vertical="center"/>
    </xf>
    <xf numFmtId="197" fontId="11" fillId="9" borderId="10" xfId="47" applyNumberFormat="1" applyFont="1" applyFill="1" applyBorder="1" applyAlignment="1">
      <alignment vertical="center"/>
    </xf>
    <xf numFmtId="196" fontId="5" fillId="9" borderId="0" xfId="62" applyNumberFormat="1" applyFont="1" applyFill="1" applyBorder="1" applyAlignment="1">
      <alignment vertical="center"/>
      <protection/>
    </xf>
    <xf numFmtId="195" fontId="5" fillId="9" borderId="0" xfId="62" applyNumberFormat="1" applyFont="1" applyFill="1" applyBorder="1" applyAlignment="1">
      <alignment vertical="center"/>
      <protection/>
    </xf>
    <xf numFmtId="196" fontId="24" fillId="9" borderId="0" xfId="47" applyNumberFormat="1" applyFont="1" applyFill="1" applyBorder="1" applyAlignment="1">
      <alignment vertical="center"/>
    </xf>
    <xf numFmtId="197" fontId="24" fillId="9" borderId="0" xfId="47" applyNumberFormat="1" applyFont="1" applyFill="1" applyBorder="1" applyAlignment="1">
      <alignment vertical="center"/>
    </xf>
    <xf numFmtId="1" fontId="24" fillId="9" borderId="0" xfId="47" applyNumberFormat="1" applyFont="1" applyFill="1" applyBorder="1" applyAlignment="1">
      <alignment vertical="center"/>
    </xf>
    <xf numFmtId="196" fontId="24" fillId="9" borderId="0" xfId="47" applyNumberFormat="1" applyFont="1" applyFill="1" applyBorder="1" applyAlignment="1">
      <alignment horizontal="right" vertical="center"/>
    </xf>
    <xf numFmtId="197" fontId="24" fillId="9" borderId="0" xfId="47" applyNumberFormat="1" applyFont="1" applyFill="1" applyBorder="1" applyAlignment="1">
      <alignment horizontal="right" vertical="center"/>
    </xf>
    <xf numFmtId="196" fontId="5" fillId="9" borderId="10" xfId="62" applyNumberFormat="1" applyFont="1" applyFill="1" applyBorder="1" applyAlignment="1">
      <alignment vertical="center"/>
      <protection/>
    </xf>
    <xf numFmtId="195" fontId="5" fillId="9" borderId="10" xfId="62" applyNumberFormat="1" applyFont="1" applyFill="1" applyBorder="1" applyAlignment="1">
      <alignment vertical="center"/>
      <protection/>
    </xf>
    <xf numFmtId="0" fontId="24" fillId="9" borderId="0" xfId="0" applyFont="1" applyFill="1" applyBorder="1" applyAlignment="1">
      <alignment/>
    </xf>
    <xf numFmtId="195" fontId="24" fillId="9" borderId="0" xfId="0" applyNumberFormat="1" applyFont="1" applyFill="1" applyBorder="1" applyAlignment="1">
      <alignment/>
    </xf>
    <xf numFmtId="0" fontId="24" fillId="9" borderId="0" xfId="61" applyFont="1" applyFill="1" applyBorder="1">
      <alignment/>
      <protection/>
    </xf>
    <xf numFmtId="195" fontId="24" fillId="9" borderId="0" xfId="61" applyNumberFormat="1" applyFont="1" applyFill="1" applyBorder="1">
      <alignment/>
      <protection/>
    </xf>
    <xf numFmtId="0" fontId="4" fillId="9" borderId="0" xfId="61" applyFont="1" applyFill="1">
      <alignment/>
      <protection/>
    </xf>
    <xf numFmtId="195" fontId="4" fillId="9" borderId="0" xfId="61" applyNumberFormat="1" applyFont="1" applyFill="1">
      <alignment/>
      <protection/>
    </xf>
    <xf numFmtId="196" fontId="4" fillId="9" borderId="0" xfId="61" applyNumberFormat="1" applyFont="1" applyFill="1">
      <alignment/>
      <protection/>
    </xf>
    <xf numFmtId="0" fontId="24" fillId="0" borderId="11" xfId="62" applyFont="1" applyBorder="1">
      <alignment/>
      <protection/>
    </xf>
    <xf numFmtId="0" fontId="5" fillId="9" borderId="26" xfId="62" applyFont="1" applyFill="1" applyBorder="1" applyAlignment="1">
      <alignment vertical="center"/>
      <protection/>
    </xf>
    <xf numFmtId="0" fontId="11" fillId="9" borderId="26" xfId="62" applyFont="1" applyFill="1" applyBorder="1" applyAlignment="1">
      <alignment vertical="center"/>
      <protection/>
    </xf>
    <xf numFmtId="197" fontId="11" fillId="9" borderId="26" xfId="62" applyNumberFormat="1" applyFont="1" applyFill="1" applyBorder="1" applyAlignment="1">
      <alignment vertical="center"/>
      <protection/>
    </xf>
    <xf numFmtId="197" fontId="11" fillId="9" borderId="26" xfId="47" applyNumberFormat="1" applyFont="1" applyFill="1" applyBorder="1" applyAlignment="1">
      <alignment vertical="center"/>
    </xf>
    <xf numFmtId="196" fontId="11" fillId="9" borderId="26" xfId="47" applyNumberFormat="1" applyFont="1" applyFill="1" applyBorder="1" applyAlignment="1">
      <alignment vertical="center"/>
    </xf>
    <xf numFmtId="197" fontId="5" fillId="9" borderId="26" xfId="62" applyNumberFormat="1" applyFont="1" applyFill="1" applyBorder="1" applyAlignment="1">
      <alignment vertical="center"/>
      <protection/>
    </xf>
    <xf numFmtId="0" fontId="5" fillId="9" borderId="10" xfId="62" applyFont="1" applyFill="1" applyBorder="1" applyAlignment="1">
      <alignment vertical="center"/>
      <protection/>
    </xf>
    <xf numFmtId="0" fontId="24" fillId="9" borderId="0" xfId="62" applyFont="1" applyFill="1">
      <alignment/>
      <protection/>
    </xf>
    <xf numFmtId="197" fontId="5" fillId="9" borderId="10" xfId="62" applyNumberFormat="1" applyFont="1" applyFill="1" applyBorder="1" applyAlignment="1">
      <alignment vertical="center"/>
      <protection/>
    </xf>
    <xf numFmtId="0" fontId="5" fillId="9" borderId="0" xfId="62" applyFont="1" applyFill="1" applyBorder="1" applyAlignment="1">
      <alignment vertical="center"/>
      <protection/>
    </xf>
    <xf numFmtId="196" fontId="11" fillId="9" borderId="0" xfId="47" applyNumberFormat="1" applyFont="1" applyFill="1" applyBorder="1" applyAlignment="1">
      <alignment horizontal="right" vertical="center"/>
    </xf>
    <xf numFmtId="197" fontId="11" fillId="9" borderId="0" xfId="47" applyNumberFormat="1" applyFont="1" applyFill="1" applyBorder="1" applyAlignment="1">
      <alignment horizontal="right" vertical="center"/>
    </xf>
    <xf numFmtId="196" fontId="11" fillId="9" borderId="0" xfId="47" applyNumberFormat="1" applyFont="1" applyFill="1" applyBorder="1" applyAlignment="1">
      <alignment vertical="center"/>
    </xf>
    <xf numFmtId="197" fontId="11" fillId="9" borderId="0" xfId="47" applyNumberFormat="1" applyFont="1" applyFill="1" applyBorder="1" applyAlignment="1">
      <alignment vertical="center"/>
    </xf>
    <xf numFmtId="197" fontId="5" fillId="9" borderId="0" xfId="62" applyNumberFormat="1" applyFont="1" applyFill="1" applyBorder="1" applyAlignment="1">
      <alignment vertical="center"/>
      <protection/>
    </xf>
    <xf numFmtId="0" fontId="5" fillId="9" borderId="12" xfId="62" applyFont="1" applyFill="1" applyBorder="1" applyAlignment="1">
      <alignment vertical="center"/>
      <protection/>
    </xf>
    <xf numFmtId="196" fontId="11" fillId="9" borderId="12" xfId="47" applyNumberFormat="1" applyFont="1" applyFill="1" applyBorder="1" applyAlignment="1">
      <alignment horizontal="right" vertical="center"/>
    </xf>
    <xf numFmtId="197" fontId="11" fillId="9" borderId="12" xfId="47" applyNumberFormat="1" applyFont="1" applyFill="1" applyBorder="1" applyAlignment="1">
      <alignment horizontal="right" vertical="center"/>
    </xf>
    <xf numFmtId="1" fontId="11" fillId="9" borderId="12" xfId="47" applyNumberFormat="1" applyFont="1" applyFill="1" applyBorder="1" applyAlignment="1">
      <alignment horizontal="right" vertical="center"/>
    </xf>
    <xf numFmtId="0" fontId="5" fillId="9" borderId="0" xfId="61" applyFont="1" applyFill="1" applyBorder="1">
      <alignment/>
      <protection/>
    </xf>
    <xf numFmtId="0" fontId="7" fillId="9" borderId="0" xfId="61" applyFont="1" applyFill="1" applyBorder="1">
      <alignment/>
      <protection/>
    </xf>
    <xf numFmtId="197" fontId="7" fillId="9" borderId="0" xfId="61" applyNumberFormat="1" applyFont="1" applyFill="1" applyBorder="1">
      <alignment/>
      <protection/>
    </xf>
    <xf numFmtId="0" fontId="12" fillId="9" borderId="0" xfId="61" applyFont="1" applyFill="1" applyBorder="1" applyAlignment="1">
      <alignment horizontal="center"/>
      <protection/>
    </xf>
    <xf numFmtId="197" fontId="12" fillId="9" borderId="0" xfId="46" applyNumberFormat="1" applyFont="1" applyFill="1" applyBorder="1" applyAlignment="1">
      <alignment/>
    </xf>
    <xf numFmtId="196" fontId="12" fillId="9" borderId="0" xfId="46" applyNumberFormat="1" applyFont="1" applyFill="1" applyBorder="1" applyAlignment="1">
      <alignment/>
    </xf>
    <xf numFmtId="196" fontId="12" fillId="9" borderId="0" xfId="46" applyNumberFormat="1" applyFont="1" applyFill="1" applyBorder="1" applyAlignment="1">
      <alignment horizontal="center"/>
    </xf>
    <xf numFmtId="200" fontId="12" fillId="9" borderId="0" xfId="42" applyNumberFormat="1" applyFont="1" applyFill="1" applyBorder="1" applyAlignment="1">
      <alignment/>
    </xf>
    <xf numFmtId="0" fontId="4" fillId="9" borderId="0" xfId="61" applyFill="1">
      <alignment/>
      <protection/>
    </xf>
    <xf numFmtId="200" fontId="10" fillId="9" borderId="0" xfId="42" applyNumberFormat="1" applyFont="1" applyFill="1" applyAlignment="1">
      <alignment horizontal="right"/>
    </xf>
    <xf numFmtId="0" fontId="5" fillId="9" borderId="10" xfId="61" applyFont="1" applyFill="1" applyBorder="1">
      <alignment/>
      <protection/>
    </xf>
    <xf numFmtId="0" fontId="16" fillId="9" borderId="0" xfId="61" applyFont="1" applyFill="1" applyBorder="1" applyAlignment="1">
      <alignment horizontal="center"/>
      <protection/>
    </xf>
    <xf numFmtId="197" fontId="16" fillId="9" borderId="0" xfId="61" applyNumberFormat="1" applyFont="1" applyFill="1" applyBorder="1" applyAlignment="1">
      <alignment horizontal="center"/>
      <protection/>
    </xf>
    <xf numFmtId="197" fontId="11" fillId="9" borderId="0" xfId="61" applyNumberFormat="1" applyFont="1" applyFill="1" applyBorder="1" applyAlignment="1">
      <alignment horizontal="center"/>
      <protection/>
    </xf>
    <xf numFmtId="0" fontId="24" fillId="9" borderId="0" xfId="61" applyFont="1" applyFill="1" applyBorder="1" applyAlignment="1">
      <alignment horizontal="right"/>
      <protection/>
    </xf>
    <xf numFmtId="200" fontId="24" fillId="9" borderId="0" xfId="42" applyNumberFormat="1" applyFont="1" applyFill="1" applyBorder="1" applyAlignment="1">
      <alignment horizontal="right"/>
    </xf>
    <xf numFmtId="197" fontId="4" fillId="9" borderId="0" xfId="61" applyNumberFormat="1" applyFont="1" applyFill="1" applyBorder="1" applyAlignment="1">
      <alignment horizontal="center"/>
      <protection/>
    </xf>
    <xf numFmtId="1" fontId="5" fillId="9" borderId="0" xfId="46" applyNumberFormat="1" applyFont="1" applyFill="1" applyBorder="1" applyAlignment="1">
      <alignment horizontal="right"/>
    </xf>
    <xf numFmtId="197" fontId="5" fillId="9" borderId="0" xfId="46" applyNumberFormat="1" applyFont="1" applyFill="1" applyBorder="1" applyAlignment="1">
      <alignment horizontal="right"/>
    </xf>
    <xf numFmtId="0" fontId="4" fillId="9" borderId="0" xfId="61" applyFont="1" applyFill="1" applyBorder="1" applyAlignment="1">
      <alignment horizontal="right"/>
      <protection/>
    </xf>
    <xf numFmtId="200" fontId="4" fillId="9" borderId="0" xfId="42" applyNumberFormat="1" applyFont="1" applyFill="1" applyBorder="1" applyAlignment="1">
      <alignment horizontal="right"/>
    </xf>
    <xf numFmtId="1" fontId="5" fillId="9" borderId="10" xfId="46" applyNumberFormat="1" applyFont="1" applyFill="1" applyBorder="1" applyAlignment="1">
      <alignment horizontal="right"/>
    </xf>
    <xf numFmtId="197" fontId="5" fillId="9" borderId="10" xfId="46" applyNumberFormat="1" applyFont="1" applyFill="1" applyBorder="1" applyAlignment="1">
      <alignment horizontal="right"/>
    </xf>
    <xf numFmtId="0" fontId="5" fillId="9" borderId="12" xfId="61" applyFont="1" applyFill="1" applyBorder="1">
      <alignment/>
      <protection/>
    </xf>
    <xf numFmtId="0" fontId="7" fillId="9" borderId="15" xfId="61" applyFont="1" applyFill="1" applyBorder="1" applyAlignment="1">
      <alignment horizontal="right"/>
      <protection/>
    </xf>
    <xf numFmtId="197" fontId="7" fillId="9" borderId="15" xfId="61" applyNumberFormat="1" applyFont="1" applyFill="1" applyBorder="1" applyAlignment="1">
      <alignment horizontal="right"/>
      <protection/>
    </xf>
    <xf numFmtId="0" fontId="12" fillId="9" borderId="0" xfId="61" applyFont="1" applyFill="1">
      <alignment/>
      <protection/>
    </xf>
    <xf numFmtId="1" fontId="4" fillId="9" borderId="15" xfId="61" applyNumberFormat="1" applyFont="1" applyFill="1" applyBorder="1" applyAlignment="1">
      <alignment horizontal="right"/>
      <protection/>
    </xf>
    <xf numFmtId="197" fontId="4" fillId="9" borderId="15" xfId="61" applyNumberFormat="1" applyFont="1" applyFill="1" applyBorder="1" applyAlignment="1">
      <alignment horizontal="right"/>
      <protection/>
    </xf>
    <xf numFmtId="0" fontId="4" fillId="9" borderId="15" xfId="61" applyFont="1" applyFill="1" applyBorder="1" applyAlignment="1">
      <alignment horizontal="right"/>
      <protection/>
    </xf>
    <xf numFmtId="200" fontId="7" fillId="9" borderId="15" xfId="42" applyNumberFormat="1" applyFont="1" applyFill="1" applyBorder="1" applyAlignment="1">
      <alignment horizontal="right"/>
    </xf>
    <xf numFmtId="0" fontId="5" fillId="0" borderId="27" xfId="62" applyFont="1" applyBorder="1" applyAlignment="1">
      <alignment horizontal="center" vertical="top" wrapText="1"/>
      <protection/>
    </xf>
    <xf numFmtId="0" fontId="4" fillId="0" borderId="35" xfId="62" applyFont="1" applyBorder="1" applyAlignment="1">
      <alignment horizontal="left" vertical="top" wrapText="1"/>
      <protection/>
    </xf>
    <xf numFmtId="0" fontId="11" fillId="0" borderId="35" xfId="62" applyFont="1" applyBorder="1" applyAlignment="1">
      <alignment horizontal="center" vertical="top" wrapText="1"/>
      <protection/>
    </xf>
    <xf numFmtId="0" fontId="30" fillId="0" borderId="35" xfId="62" applyFont="1" applyFill="1" applyBorder="1" applyAlignment="1">
      <alignment vertical="top" wrapText="1"/>
      <protection/>
    </xf>
    <xf numFmtId="198" fontId="11" fillId="0" borderId="35" xfId="62" applyNumberFormat="1" applyFont="1" applyBorder="1" applyAlignment="1">
      <alignment vertical="top" wrapText="1"/>
      <protection/>
    </xf>
    <xf numFmtId="43" fontId="11" fillId="0" borderId="35" xfId="62" applyNumberFormat="1" applyFont="1" applyBorder="1" applyAlignment="1">
      <alignment horizontal="center" vertical="top" wrapText="1"/>
      <protection/>
    </xf>
    <xf numFmtId="0" fontId="4" fillId="0" borderId="35" xfId="62" applyFont="1" applyBorder="1" applyAlignment="1">
      <alignment horizontal="center" vertical="top"/>
      <protection/>
    </xf>
    <xf numFmtId="0" fontId="4" fillId="0" borderId="35" xfId="62" applyFont="1" applyBorder="1" applyAlignment="1">
      <alignment horizontal="right" vertical="top"/>
      <protection/>
    </xf>
    <xf numFmtId="0" fontId="4" fillId="0" borderId="35" xfId="62" applyFont="1" applyBorder="1" applyAlignment="1">
      <alignment vertical="top"/>
      <protection/>
    </xf>
    <xf numFmtId="196" fontId="11" fillId="0" borderId="35" xfId="62" applyNumberFormat="1" applyFont="1" applyBorder="1" applyAlignment="1">
      <alignment vertical="top"/>
      <protection/>
    </xf>
    <xf numFmtId="198" fontId="5" fillId="0" borderId="35" xfId="62" applyNumberFormat="1" applyFont="1" applyBorder="1" applyAlignment="1">
      <alignment horizontal="right" vertical="top"/>
      <protection/>
    </xf>
    <xf numFmtId="0" fontId="11" fillId="0" borderId="18" xfId="62" applyFont="1" applyBorder="1" applyAlignment="1">
      <alignment horizontal="center" vertical="top" wrapText="1"/>
      <protection/>
    </xf>
    <xf numFmtId="0" fontId="24" fillId="0" borderId="29" xfId="62" applyFont="1" applyBorder="1" applyAlignment="1">
      <alignment horizontal="left" vertical="top" wrapText="1"/>
      <protection/>
    </xf>
    <xf numFmtId="0" fontId="11" fillId="0" borderId="29" xfId="62" applyFont="1" applyFill="1" applyBorder="1" applyAlignment="1">
      <alignment vertical="top" wrapText="1"/>
      <protection/>
    </xf>
    <xf numFmtId="196" fontId="11" fillId="0" borderId="29" xfId="62" applyNumberFormat="1" applyFont="1" applyBorder="1" applyAlignment="1">
      <alignment horizontal="center" vertical="top" wrapText="1"/>
      <protection/>
    </xf>
    <xf numFmtId="0" fontId="24" fillId="0" borderId="29" xfId="62" applyFont="1" applyBorder="1" applyAlignment="1">
      <alignment horizontal="center" vertical="top"/>
      <protection/>
    </xf>
    <xf numFmtId="0" fontId="24" fillId="0" borderId="29" xfId="62" applyFont="1" applyBorder="1" applyAlignment="1">
      <alignment horizontal="right" vertical="top"/>
      <protection/>
    </xf>
    <xf numFmtId="0" fontId="24" fillId="0" borderId="29" xfId="62" applyFont="1" applyBorder="1" applyAlignment="1">
      <alignment vertical="top"/>
      <protection/>
    </xf>
    <xf numFmtId="196" fontId="11" fillId="0" borderId="29" xfId="62" applyNumberFormat="1" applyFont="1" applyBorder="1" applyAlignment="1">
      <alignment vertical="top"/>
      <protection/>
    </xf>
    <xf numFmtId="198" fontId="5" fillId="0" borderId="29" xfId="62" applyNumberFormat="1" applyFont="1" applyBorder="1" applyAlignment="1">
      <alignment horizontal="right" vertical="top"/>
      <protection/>
    </xf>
    <xf numFmtId="0" fontId="11" fillId="0" borderId="16" xfId="62" applyFont="1" applyBorder="1" applyAlignment="1">
      <alignment horizontal="center" vertical="top" wrapText="1"/>
      <protection/>
    </xf>
    <xf numFmtId="0" fontId="24" fillId="36" borderId="18" xfId="62" applyFont="1" applyFill="1" applyBorder="1" applyAlignment="1">
      <alignment horizontal="center" vertical="top"/>
      <protection/>
    </xf>
    <xf numFmtId="198" fontId="24" fillId="36" borderId="29" xfId="47" applyNumberFormat="1" applyFont="1" applyFill="1" applyBorder="1" applyAlignment="1">
      <alignment vertical="top"/>
    </xf>
    <xf numFmtId="0" fontId="11" fillId="0" borderId="19" xfId="62" applyFont="1" applyBorder="1" applyAlignment="1">
      <alignment horizontal="center" vertical="top" wrapText="1"/>
      <protection/>
    </xf>
    <xf numFmtId="0" fontId="24" fillId="0" borderId="36" xfId="62" applyFont="1" applyBorder="1" applyAlignment="1">
      <alignment horizontal="left" vertical="top" wrapText="1"/>
      <protection/>
    </xf>
    <xf numFmtId="0" fontId="11" fillId="0" borderId="17" xfId="62" applyFont="1" applyBorder="1" applyAlignment="1">
      <alignment horizontal="center" vertical="top" wrapText="1"/>
      <protection/>
    </xf>
    <xf numFmtId="0" fontId="4" fillId="0" borderId="36" xfId="0" applyFont="1" applyFill="1" applyBorder="1" applyAlignment="1">
      <alignment vertical="top" wrapText="1"/>
    </xf>
    <xf numFmtId="0" fontId="24" fillId="0" borderId="19" xfId="62" applyFont="1" applyBorder="1" applyAlignment="1">
      <alignment horizontal="center" vertical="top"/>
      <protection/>
    </xf>
    <xf numFmtId="198" fontId="24" fillId="0" borderId="36" xfId="47" applyNumberFormat="1" applyFont="1" applyBorder="1" applyAlignment="1">
      <alignment vertical="top"/>
    </xf>
    <xf numFmtId="0" fontId="24" fillId="0" borderId="36" xfId="62" applyFont="1" applyBorder="1" applyAlignment="1">
      <alignment horizontal="center" vertical="top"/>
      <protection/>
    </xf>
    <xf numFmtId="0" fontId="24" fillId="0" borderId="36" xfId="62" applyFont="1" applyBorder="1" applyAlignment="1">
      <alignment horizontal="right" vertical="top"/>
      <protection/>
    </xf>
    <xf numFmtId="0" fontId="24" fillId="0" borderId="36" xfId="62" applyFont="1" applyBorder="1" applyAlignment="1">
      <alignment vertical="top"/>
      <protection/>
    </xf>
    <xf numFmtId="196" fontId="11" fillId="0" borderId="36" xfId="62" applyNumberFormat="1" applyFont="1" applyBorder="1" applyAlignment="1">
      <alignment vertical="top"/>
      <protection/>
    </xf>
    <xf numFmtId="198" fontId="5" fillId="0" borderId="36" xfId="62" applyNumberFormat="1" applyFont="1" applyBorder="1" applyAlignment="1">
      <alignment horizontal="right" vertical="top"/>
      <protection/>
    </xf>
    <xf numFmtId="0" fontId="5" fillId="0" borderId="38" xfId="62" applyFont="1" applyBorder="1" applyAlignment="1">
      <alignment horizontal="center" vertical="top" wrapText="1"/>
      <protection/>
    </xf>
    <xf numFmtId="0" fontId="24" fillId="0" borderId="28" xfId="62" applyFont="1" applyBorder="1" applyAlignment="1">
      <alignment horizontal="left" vertical="top"/>
      <protection/>
    </xf>
    <xf numFmtId="0" fontId="11" fillId="0" borderId="28" xfId="62" applyFont="1" applyBorder="1" applyAlignment="1">
      <alignment horizontal="center" vertical="top" wrapText="1"/>
      <protection/>
    </xf>
    <xf numFmtId="0" fontId="11" fillId="0" borderId="28" xfId="62" applyFont="1" applyFill="1" applyBorder="1" applyAlignment="1">
      <alignment vertical="top" wrapText="1"/>
      <protection/>
    </xf>
    <xf numFmtId="0" fontId="24" fillId="36" borderId="28" xfId="62" applyFont="1" applyFill="1" applyBorder="1" applyAlignment="1">
      <alignment horizontal="center" vertical="top"/>
      <protection/>
    </xf>
    <xf numFmtId="198" fontId="24" fillId="36" borderId="28" xfId="47" applyNumberFormat="1" applyFont="1" applyFill="1" applyBorder="1" applyAlignment="1">
      <alignment vertical="top"/>
    </xf>
    <xf numFmtId="0" fontId="24" fillId="0" borderId="28" xfId="62" applyFont="1" applyBorder="1" applyAlignment="1">
      <alignment horizontal="center" vertical="top"/>
      <protection/>
    </xf>
    <xf numFmtId="0" fontId="24" fillId="0" borderId="28" xfId="62" applyFont="1" applyBorder="1" applyAlignment="1">
      <alignment horizontal="right" vertical="top"/>
      <protection/>
    </xf>
    <xf numFmtId="0" fontId="24" fillId="0" borderId="28" xfId="62" applyFont="1" applyBorder="1" applyAlignment="1">
      <alignment vertical="top"/>
      <protection/>
    </xf>
    <xf numFmtId="198" fontId="4" fillId="0" borderId="28" xfId="62" applyNumberFormat="1" applyFont="1" applyBorder="1" applyAlignment="1">
      <alignment horizontal="right" vertical="top"/>
      <protection/>
    </xf>
    <xf numFmtId="198" fontId="4" fillId="0" borderId="29" xfId="62" applyNumberFormat="1" applyFont="1" applyBorder="1" applyAlignment="1">
      <alignment horizontal="right" vertical="top"/>
      <protection/>
    </xf>
    <xf numFmtId="0" fontId="24" fillId="36" borderId="29" xfId="62" applyFont="1" applyFill="1" applyBorder="1" applyAlignment="1">
      <alignment vertical="top"/>
      <protection/>
    </xf>
    <xf numFmtId="0" fontId="5" fillId="0" borderId="19" xfId="62" applyFont="1" applyBorder="1" applyAlignment="1">
      <alignment horizontal="center" vertical="top" wrapText="1"/>
      <protection/>
    </xf>
    <xf numFmtId="0" fontId="24" fillId="0" borderId="36" xfId="62" applyFont="1" applyBorder="1" applyAlignment="1">
      <alignment horizontal="left" vertical="top"/>
      <protection/>
    </xf>
    <xf numFmtId="0" fontId="11" fillId="0" borderId="36" xfId="62" applyFont="1" applyFill="1" applyBorder="1" applyAlignment="1">
      <alignment vertical="top" wrapText="1"/>
      <protection/>
    </xf>
    <xf numFmtId="0" fontId="24" fillId="0" borderId="36" xfId="62" applyFont="1" applyBorder="1" applyAlignment="1">
      <alignment horizontal="center" vertical="top"/>
      <protection/>
    </xf>
    <xf numFmtId="0" fontId="11" fillId="0" borderId="36" xfId="62" applyFont="1" applyBorder="1" applyAlignment="1">
      <alignment horizontal="center" vertical="top"/>
      <protection/>
    </xf>
    <xf numFmtId="198" fontId="11" fillId="0" borderId="36" xfId="47" applyNumberFormat="1" applyFont="1" applyBorder="1" applyAlignment="1">
      <alignment vertical="top"/>
    </xf>
    <xf numFmtId="198" fontId="4" fillId="0" borderId="36" xfId="62" applyNumberFormat="1" applyFont="1" applyBorder="1" applyAlignment="1">
      <alignment horizontal="right" vertical="top"/>
      <protection/>
    </xf>
    <xf numFmtId="0" fontId="24" fillId="0" borderId="28" xfId="62" applyFont="1" applyBorder="1" applyAlignment="1">
      <alignment horizontal="center" vertical="top"/>
      <protection/>
    </xf>
    <xf numFmtId="198" fontId="24" fillId="0" borderId="28" xfId="47" applyNumberFormat="1" applyFont="1" applyBorder="1" applyAlignment="1">
      <alignment vertical="top"/>
    </xf>
    <xf numFmtId="0" fontId="11" fillId="0" borderId="36" xfId="62" applyFont="1" applyBorder="1" applyAlignment="1">
      <alignment horizontal="center" vertical="top" wrapText="1"/>
      <protection/>
    </xf>
    <xf numFmtId="200" fontId="12" fillId="9" borderId="0" xfId="42" applyNumberFormat="1" applyFont="1" applyFill="1" applyBorder="1" applyAlignment="1">
      <alignment horizontal="right"/>
    </xf>
    <xf numFmtId="0" fontId="5" fillId="9" borderId="15" xfId="61" applyFont="1" applyFill="1" applyBorder="1">
      <alignment/>
      <protection/>
    </xf>
    <xf numFmtId="0" fontId="16" fillId="9" borderId="15" xfId="61" applyFont="1" applyFill="1" applyBorder="1" applyAlignment="1">
      <alignment horizontal="right"/>
      <protection/>
    </xf>
    <xf numFmtId="197" fontId="16" fillId="9" borderId="15" xfId="61" applyNumberFormat="1" applyFont="1" applyFill="1" applyBorder="1" applyAlignment="1">
      <alignment horizontal="right"/>
      <protection/>
    </xf>
    <xf numFmtId="1" fontId="16" fillId="9" borderId="15" xfId="61" applyNumberFormat="1" applyFont="1" applyFill="1" applyBorder="1" applyAlignment="1">
      <alignment horizontal="right"/>
      <protection/>
    </xf>
    <xf numFmtId="200" fontId="4" fillId="9" borderId="15" xfId="42" applyNumberFormat="1" applyFont="1" applyFill="1" applyBorder="1" applyAlignment="1">
      <alignment horizontal="right"/>
    </xf>
    <xf numFmtId="196" fontId="5" fillId="9" borderId="15" xfId="46" applyNumberFormat="1" applyFont="1" applyFill="1" applyBorder="1" applyAlignment="1">
      <alignment horizontal="right"/>
    </xf>
    <xf numFmtId="195" fontId="5" fillId="9" borderId="15" xfId="46" applyNumberFormat="1" applyFont="1" applyFill="1" applyBorder="1" applyAlignment="1">
      <alignment horizontal="right"/>
    </xf>
    <xf numFmtId="0" fontId="11" fillId="36" borderId="0" xfId="62" applyFont="1" applyFill="1" applyBorder="1">
      <alignment/>
      <protection/>
    </xf>
    <xf numFmtId="196" fontId="11" fillId="36" borderId="0" xfId="46" applyNumberFormat="1" applyFont="1" applyFill="1" applyBorder="1" applyAlignment="1">
      <alignment horizontal="right"/>
    </xf>
    <xf numFmtId="195" fontId="11" fillId="36" borderId="0" xfId="46" applyNumberFormat="1" applyFont="1" applyFill="1" applyBorder="1" applyAlignment="1">
      <alignment horizontal="right"/>
    </xf>
    <xf numFmtId="196" fontId="11" fillId="36" borderId="0" xfId="46" applyNumberFormat="1" applyFont="1" applyFill="1" applyBorder="1" applyAlignment="1">
      <alignment/>
    </xf>
    <xf numFmtId="195" fontId="11" fillId="36" borderId="0" xfId="46" applyNumberFormat="1" applyFont="1" applyFill="1" applyBorder="1" applyAlignment="1">
      <alignment/>
    </xf>
    <xf numFmtId="196" fontId="11" fillId="36" borderId="0" xfId="46" applyNumberFormat="1" applyFont="1" applyFill="1" applyBorder="1" applyAlignment="1">
      <alignment horizontal="center"/>
    </xf>
    <xf numFmtId="195" fontId="11" fillId="36" borderId="0" xfId="46" applyNumberFormat="1" applyFont="1" applyFill="1" applyBorder="1" applyAlignment="1">
      <alignment horizontal="center"/>
    </xf>
    <xf numFmtId="200" fontId="11" fillId="36" borderId="0" xfId="42" applyNumberFormat="1" applyFont="1" applyFill="1" applyBorder="1" applyAlignment="1">
      <alignment horizontal="right"/>
    </xf>
    <xf numFmtId="196" fontId="5" fillId="36" borderId="0" xfId="62" applyNumberFormat="1" applyFont="1" applyFill="1" applyBorder="1" applyAlignment="1">
      <alignment horizontal="center"/>
      <protection/>
    </xf>
    <xf numFmtId="200" fontId="5" fillId="36" borderId="0" xfId="42" applyNumberFormat="1" applyFont="1" applyFill="1" applyBorder="1" applyAlignment="1">
      <alignment horizontal="right"/>
    </xf>
    <xf numFmtId="0" fontId="4" fillId="36" borderId="0" xfId="62" applyFont="1" applyFill="1" applyBorder="1">
      <alignment/>
      <protection/>
    </xf>
    <xf numFmtId="0" fontId="70" fillId="36" borderId="0" xfId="62" applyFont="1" applyFill="1" applyBorder="1">
      <alignment/>
      <protection/>
    </xf>
    <xf numFmtId="0" fontId="4" fillId="36" borderId="0" xfId="62" applyFont="1" applyFill="1">
      <alignment/>
      <protection/>
    </xf>
    <xf numFmtId="0" fontId="9" fillId="35" borderId="13" xfId="62" applyFont="1" applyFill="1" applyBorder="1" applyAlignment="1">
      <alignment horizontal="center" vertical="center"/>
      <protection/>
    </xf>
    <xf numFmtId="196" fontId="9" fillId="35" borderId="13" xfId="46" applyNumberFormat="1" applyFont="1" applyFill="1" applyBorder="1" applyAlignment="1">
      <alignment horizontal="center" vertical="center" wrapText="1"/>
    </xf>
    <xf numFmtId="196" fontId="9" fillId="35" borderId="13" xfId="46" applyNumberFormat="1" applyFont="1" applyFill="1" applyBorder="1" applyAlignment="1">
      <alignment horizontal="center" vertical="center"/>
    </xf>
    <xf numFmtId="0" fontId="8" fillId="35" borderId="26" xfId="62" applyFont="1" applyFill="1" applyBorder="1" applyAlignment="1">
      <alignment horizontal="center" vertical="center"/>
      <protection/>
    </xf>
    <xf numFmtId="0" fontId="8" fillId="35" borderId="12" xfId="62" applyFont="1" applyFill="1" applyBorder="1" applyAlignment="1">
      <alignment horizontal="center" vertical="center"/>
      <protection/>
    </xf>
    <xf numFmtId="196" fontId="21" fillId="35" borderId="13" xfId="46" applyNumberFormat="1" applyFont="1" applyFill="1" applyBorder="1" applyAlignment="1">
      <alignment horizontal="center" vertical="center" textRotation="60" wrapText="1"/>
    </xf>
    <xf numFmtId="0" fontId="19" fillId="35" borderId="26" xfId="61" applyFont="1" applyFill="1" applyBorder="1" applyAlignment="1">
      <alignment horizontal="center" vertical="center"/>
      <protection/>
    </xf>
    <xf numFmtId="0" fontId="19" fillId="35" borderId="12" xfId="61" applyFont="1" applyFill="1" applyBorder="1" applyAlignment="1">
      <alignment vertical="center"/>
      <protection/>
    </xf>
    <xf numFmtId="196" fontId="20" fillId="35" borderId="13" xfId="46" applyNumberFormat="1" applyFont="1" applyFill="1" applyBorder="1" applyAlignment="1">
      <alignment horizontal="center" vertical="center" textRotation="59" wrapText="1"/>
    </xf>
    <xf numFmtId="196" fontId="21" fillId="35" borderId="13" xfId="46" applyNumberFormat="1" applyFont="1" applyFill="1" applyBorder="1" applyAlignment="1">
      <alignment horizontal="center" vertical="center" textRotation="61" wrapText="1"/>
    </xf>
    <xf numFmtId="196" fontId="21" fillId="35" borderId="26" xfId="46" applyNumberFormat="1" applyFont="1" applyFill="1" applyBorder="1" applyAlignment="1">
      <alignment vertical="center" textRotation="60" wrapText="1"/>
    </xf>
    <xf numFmtId="196" fontId="21" fillId="35" borderId="13" xfId="46" applyNumberFormat="1" applyFont="1" applyFill="1" applyBorder="1" applyAlignment="1">
      <alignment vertical="center" textRotation="61" wrapText="1"/>
    </xf>
    <xf numFmtId="196" fontId="21" fillId="35" borderId="26" xfId="46" applyNumberFormat="1" applyFont="1" applyFill="1" applyBorder="1" applyAlignment="1">
      <alignment vertical="center" textRotation="61" wrapText="1"/>
    </xf>
    <xf numFmtId="196" fontId="9" fillId="35" borderId="13" xfId="46" applyNumberFormat="1" applyFont="1" applyFill="1" applyBorder="1" applyAlignment="1">
      <alignment vertical="center"/>
    </xf>
    <xf numFmtId="194" fontId="5" fillId="0" borderId="34" xfId="42" applyFont="1" applyBorder="1" applyAlignment="1">
      <alignment horizontal="center"/>
    </xf>
    <xf numFmtId="0" fontId="5" fillId="33" borderId="34" xfId="61" applyFont="1" applyFill="1" applyBorder="1" applyAlignment="1">
      <alignment horizontal="center" vertical="center"/>
      <protection/>
    </xf>
    <xf numFmtId="200" fontId="5" fillId="0" borderId="35" xfId="42" applyNumberFormat="1" applyFont="1" applyBorder="1" applyAlignment="1">
      <alignment horizontal="right" vertical="center" textRotation="60"/>
    </xf>
    <xf numFmtId="200" fontId="5" fillId="0" borderId="30" xfId="42" applyNumberFormat="1" applyFont="1" applyBorder="1" applyAlignment="1">
      <alignment horizontal="right" vertical="center" textRotation="60"/>
    </xf>
    <xf numFmtId="200" fontId="5" fillId="0" borderId="35" xfId="42" applyNumberFormat="1" applyFont="1" applyBorder="1" applyAlignment="1">
      <alignment horizontal="center" vertical="center"/>
    </xf>
    <xf numFmtId="200" fontId="5" fillId="0" borderId="30" xfId="42" applyNumberFormat="1" applyFont="1" applyBorder="1" applyAlignment="1">
      <alignment horizontal="center" vertical="center"/>
    </xf>
    <xf numFmtId="0" fontId="5" fillId="0" borderId="35" xfId="61" applyFont="1" applyBorder="1" applyAlignment="1">
      <alignment horizontal="center" vertical="center"/>
      <protection/>
    </xf>
    <xf numFmtId="0" fontId="4" fillId="0" borderId="30" xfId="61" applyFont="1" applyBorder="1" applyAlignment="1">
      <alignment horizontal="center" vertical="center"/>
      <protection/>
    </xf>
    <xf numFmtId="0" fontId="4" fillId="0" borderId="35" xfId="61" applyFont="1" applyBorder="1" applyAlignment="1">
      <alignment horizontal="center" vertical="top"/>
      <protection/>
    </xf>
    <xf numFmtId="0" fontId="4" fillId="0" borderId="30" xfId="61" applyFont="1" applyBorder="1" applyAlignment="1">
      <alignment horizontal="center" vertical="top"/>
      <protection/>
    </xf>
    <xf numFmtId="0" fontId="5" fillId="0" borderId="30" xfId="61" applyFont="1" applyBorder="1" applyAlignment="1">
      <alignment horizontal="center" vertical="center"/>
      <protection/>
    </xf>
    <xf numFmtId="0" fontId="5" fillId="35" borderId="26" xfId="61" applyFont="1" applyFill="1" applyBorder="1" applyAlignment="1">
      <alignment horizontal="center" vertical="center"/>
      <protection/>
    </xf>
    <xf numFmtId="0" fontId="0" fillId="35" borderId="0" xfId="0" applyFill="1" applyAlignment="1">
      <alignment/>
    </xf>
    <xf numFmtId="0" fontId="0" fillId="35" borderId="12" xfId="0" applyFill="1" applyBorder="1" applyAlignment="1">
      <alignment/>
    </xf>
    <xf numFmtId="0" fontId="5" fillId="35" borderId="39" xfId="69" applyFont="1" applyFill="1" applyBorder="1" applyAlignment="1">
      <alignment horizontal="center" vertical="center"/>
      <protection/>
    </xf>
    <xf numFmtId="0" fontId="5" fillId="35" borderId="40" xfId="69" applyFont="1" applyFill="1" applyBorder="1" applyAlignment="1">
      <alignment horizontal="center" vertical="center"/>
      <protection/>
    </xf>
    <xf numFmtId="0" fontId="5" fillId="35" borderId="41" xfId="69" applyFont="1" applyFill="1" applyBorder="1" applyAlignment="1">
      <alignment horizontal="center" vertical="center"/>
      <protection/>
    </xf>
    <xf numFmtId="0" fontId="5" fillId="35" borderId="42" xfId="69" applyFont="1" applyFill="1" applyBorder="1" applyAlignment="1">
      <alignment horizontal="center" vertical="center"/>
      <protection/>
    </xf>
    <xf numFmtId="0" fontId="5" fillId="35" borderId="43" xfId="69" applyFont="1" applyFill="1" applyBorder="1" applyAlignment="1">
      <alignment horizontal="center" vertical="center"/>
      <protection/>
    </xf>
    <xf numFmtId="0" fontId="5" fillId="35" borderId="44" xfId="69" applyFont="1" applyFill="1" applyBorder="1" applyAlignment="1">
      <alignment horizontal="center" vertical="center"/>
      <protection/>
    </xf>
    <xf numFmtId="195" fontId="5" fillId="35" borderId="26" xfId="46" applyNumberFormat="1" applyFont="1" applyFill="1" applyBorder="1" applyAlignment="1">
      <alignment horizontal="center" vertical="center"/>
    </xf>
    <xf numFmtId="195" fontId="0" fillId="35" borderId="40" xfId="0" applyNumberFormat="1" applyFont="1" applyFill="1" applyBorder="1" applyAlignment="1">
      <alignment horizontal="center" vertical="center"/>
    </xf>
    <xf numFmtId="196" fontId="5" fillId="35" borderId="21" xfId="46" applyNumberFormat="1" applyFont="1" applyFill="1" applyBorder="1" applyAlignment="1">
      <alignment horizontal="center" vertical="center"/>
    </xf>
    <xf numFmtId="196" fontId="5" fillId="35" borderId="26" xfId="46" applyNumberFormat="1" applyFont="1" applyFill="1" applyBorder="1" applyAlignment="1">
      <alignment horizontal="center" vertical="center"/>
    </xf>
    <xf numFmtId="0" fontId="0" fillId="35" borderId="40" xfId="0" applyFont="1" applyFill="1" applyBorder="1" applyAlignment="1">
      <alignment horizontal="center" vertical="center"/>
    </xf>
    <xf numFmtId="196" fontId="5" fillId="35" borderId="45" xfId="46" applyNumberFormat="1" applyFont="1" applyFill="1" applyBorder="1" applyAlignment="1">
      <alignment horizontal="center" vertical="center" wrapText="1"/>
    </xf>
    <xf numFmtId="196" fontId="5" fillId="35" borderId="26" xfId="46" applyNumberFormat="1" applyFont="1" applyFill="1" applyBorder="1" applyAlignment="1">
      <alignment horizontal="center" vertical="center" wrapText="1"/>
    </xf>
    <xf numFmtId="0" fontId="0" fillId="35" borderId="39" xfId="0" applyFont="1" applyFill="1" applyBorder="1" applyAlignment="1">
      <alignment horizontal="center" vertical="center" wrapText="1"/>
    </xf>
    <xf numFmtId="0" fontId="0" fillId="35" borderId="40" xfId="0" applyFont="1" applyFill="1" applyBorder="1" applyAlignment="1">
      <alignment horizontal="center" vertical="center" wrapText="1"/>
    </xf>
    <xf numFmtId="196" fontId="5" fillId="35" borderId="41" xfId="46" applyNumberFormat="1" applyFont="1" applyFill="1" applyBorder="1" applyAlignment="1">
      <alignment horizontal="center" vertical="center"/>
    </xf>
    <xf numFmtId="196" fontId="5" fillId="35" borderId="42" xfId="46" applyNumberFormat="1" applyFont="1" applyFill="1" applyBorder="1" applyAlignment="1">
      <alignment horizontal="center" vertical="center"/>
    </xf>
    <xf numFmtId="196" fontId="5" fillId="35" borderId="43" xfId="46" applyNumberFormat="1" applyFont="1" applyFill="1" applyBorder="1" applyAlignment="1">
      <alignment horizontal="center" vertical="center"/>
    </xf>
    <xf numFmtId="196" fontId="5" fillId="35" borderId="27" xfId="46" applyNumberFormat="1" applyFont="1" applyFill="1" applyBorder="1" applyAlignment="1">
      <alignment horizontal="center" vertical="center"/>
    </xf>
    <xf numFmtId="0" fontId="0" fillId="35" borderId="44" xfId="0" applyFont="1" applyFill="1" applyBorder="1" applyAlignment="1">
      <alignment horizontal="center" vertical="center"/>
    </xf>
    <xf numFmtId="196" fontId="26" fillId="0" borderId="13" xfId="46" applyNumberFormat="1" applyFont="1" applyBorder="1" applyAlignment="1">
      <alignment horizontal="center" textRotation="45" wrapText="1"/>
    </xf>
    <xf numFmtId="196" fontId="26" fillId="0" borderId="13" xfId="46" applyNumberFormat="1" applyFont="1" applyBorder="1" applyAlignment="1">
      <alignment horizontal="center" vertical="center" textRotation="46" wrapText="1"/>
    </xf>
    <xf numFmtId="0" fontId="8" fillId="0" borderId="26" xfId="61" applyFont="1" applyBorder="1" applyAlignment="1">
      <alignment horizontal="center" vertical="center"/>
      <protection/>
    </xf>
    <xf numFmtId="0" fontId="8" fillId="0" borderId="12" xfId="61" applyFont="1" applyBorder="1" applyAlignment="1">
      <alignment vertical="center"/>
      <protection/>
    </xf>
    <xf numFmtId="196" fontId="26" fillId="0" borderId="13" xfId="46" applyNumberFormat="1" applyFont="1" applyFill="1" applyBorder="1" applyAlignment="1">
      <alignment horizontal="center" textRotation="46" wrapText="1"/>
    </xf>
    <xf numFmtId="196" fontId="21" fillId="36" borderId="13" xfId="46" applyNumberFormat="1" applyFont="1" applyFill="1" applyBorder="1" applyAlignment="1">
      <alignment vertical="center" textRotation="47" wrapText="1"/>
    </xf>
    <xf numFmtId="196" fontId="26" fillId="0" borderId="13" xfId="46" applyNumberFormat="1" applyFont="1" applyBorder="1" applyAlignment="1">
      <alignment horizontal="center" textRotation="46" wrapText="1"/>
    </xf>
    <xf numFmtId="196" fontId="9" fillId="0" borderId="13" xfId="46" applyNumberFormat="1" applyFont="1" applyBorder="1" applyAlignment="1">
      <alignment horizontal="center" vertical="center"/>
    </xf>
    <xf numFmtId="196" fontId="21" fillId="36" borderId="13" xfId="46" applyNumberFormat="1" applyFont="1" applyFill="1" applyBorder="1" applyAlignment="1">
      <alignment vertical="center" textRotation="46" wrapText="1"/>
    </xf>
    <xf numFmtId="196" fontId="26" fillId="0" borderId="13" xfId="46" applyNumberFormat="1" applyFont="1" applyBorder="1" applyAlignment="1">
      <alignment horizontal="left" textRotation="46" wrapText="1"/>
    </xf>
    <xf numFmtId="196" fontId="20" fillId="0" borderId="13" xfId="46" applyNumberFormat="1" applyFont="1" applyBorder="1" applyAlignment="1">
      <alignment horizontal="center" textRotation="60" wrapText="1"/>
    </xf>
    <xf numFmtId="196" fontId="20" fillId="0" borderId="26" xfId="46" applyNumberFormat="1" applyFont="1" applyBorder="1" applyAlignment="1">
      <alignment horizontal="center" textRotation="60" wrapText="1"/>
    </xf>
    <xf numFmtId="0" fontId="19" fillId="0" borderId="26" xfId="61" applyFont="1" applyBorder="1" applyAlignment="1">
      <alignment horizontal="center" vertical="center"/>
      <protection/>
    </xf>
    <xf numFmtId="0" fontId="28" fillId="0" borderId="12" xfId="0" applyFont="1" applyBorder="1" applyAlignment="1">
      <alignment horizontal="center" vertical="center"/>
    </xf>
    <xf numFmtId="0" fontId="28" fillId="0" borderId="26" xfId="0" applyFont="1" applyBorder="1" applyAlignment="1">
      <alignment horizontal="center" vertical="center"/>
    </xf>
    <xf numFmtId="0" fontId="8" fillId="0" borderId="42" xfId="0" applyFont="1" applyBorder="1" applyAlignment="1">
      <alignment horizontal="center" vertical="center"/>
    </xf>
    <xf numFmtId="0" fontId="0" fillId="0" borderId="42" xfId="0" applyBorder="1" applyAlignment="1">
      <alignment horizontal="center" vertical="center"/>
    </xf>
    <xf numFmtId="0" fontId="9" fillId="0" borderId="26" xfId="0" applyFont="1" applyBorder="1" applyAlignment="1">
      <alignment horizontal="left" vertical="center" textRotation="71"/>
    </xf>
    <xf numFmtId="0" fontId="0" fillId="0" borderId="12" xfId="0" applyBorder="1" applyAlignment="1">
      <alignment vertical="center"/>
    </xf>
    <xf numFmtId="0" fontId="0" fillId="0" borderId="12" xfId="0" applyBorder="1" applyAlignment="1">
      <alignment horizontal="left" vertical="center"/>
    </xf>
    <xf numFmtId="196" fontId="5" fillId="0" borderId="42" xfId="46" applyNumberFormat="1" applyFont="1" applyBorder="1" applyAlignment="1">
      <alignment horizontal="center" vertical="center"/>
    </xf>
    <xf numFmtId="0" fontId="0" fillId="0" borderId="42" xfId="0" applyBorder="1" applyAlignment="1">
      <alignment vertical="center"/>
    </xf>
    <xf numFmtId="0" fontId="26" fillId="0" borderId="13" xfId="62" applyFont="1" applyBorder="1" applyAlignment="1">
      <alignment horizontal="center" textRotation="58" wrapText="1"/>
      <protection/>
    </xf>
    <xf numFmtId="0" fontId="9" fillId="0" borderId="26" xfId="62" applyFont="1" applyBorder="1" applyAlignment="1">
      <alignment horizontal="center" vertical="center"/>
      <protection/>
    </xf>
    <xf numFmtId="0" fontId="9" fillId="0" borderId="12" xfId="62" applyFont="1" applyBorder="1" applyAlignment="1">
      <alignment horizontal="center" vertical="center"/>
      <protection/>
    </xf>
    <xf numFmtId="0" fontId="26" fillId="0" borderId="13" xfId="62" applyFont="1" applyBorder="1" applyAlignment="1">
      <alignment horizontal="center" textRotation="58"/>
      <protection/>
    </xf>
    <xf numFmtId="196" fontId="26" fillId="0" borderId="13" xfId="47" applyNumberFormat="1" applyFont="1" applyBorder="1" applyAlignment="1">
      <alignment horizontal="center" textRotation="58" wrapText="1"/>
    </xf>
    <xf numFmtId="0" fontId="9" fillId="0" borderId="13" xfId="62" applyFont="1" applyBorder="1" applyAlignment="1">
      <alignment horizontal="center" vertical="center"/>
      <protection/>
    </xf>
    <xf numFmtId="196" fontId="26" fillId="0" borderId="13" xfId="47" applyNumberFormat="1" applyFont="1" applyBorder="1" applyAlignment="1">
      <alignment horizontal="center" textRotation="58"/>
    </xf>
    <xf numFmtId="200" fontId="5" fillId="0" borderId="20" xfId="42" applyNumberFormat="1" applyFont="1" applyBorder="1" applyAlignment="1">
      <alignment horizontal="center" vertical="center"/>
    </xf>
    <xf numFmtId="200" fontId="5" fillId="0" borderId="33" xfId="42" applyNumberFormat="1" applyFont="1" applyBorder="1" applyAlignment="1">
      <alignment horizontal="center" vertical="center"/>
    </xf>
    <xf numFmtId="200" fontId="5" fillId="0" borderId="35" xfId="42" applyNumberFormat="1" applyFont="1" applyBorder="1" applyAlignment="1">
      <alignment horizontal="right" vertical="center"/>
    </xf>
    <xf numFmtId="200" fontId="5" fillId="0" borderId="30" xfId="42" applyNumberFormat="1" applyFont="1" applyBorder="1" applyAlignment="1">
      <alignment horizontal="right" vertical="center"/>
    </xf>
    <xf numFmtId="196" fontId="26" fillId="0" borderId="42" xfId="46" applyNumberFormat="1" applyFont="1" applyBorder="1" applyAlignment="1">
      <alignment horizontal="left" textRotation="78" wrapText="1"/>
    </xf>
    <xf numFmtId="196" fontId="26" fillId="0" borderId="42" xfId="46" applyNumberFormat="1" applyFont="1" applyBorder="1" applyAlignment="1">
      <alignment horizontal="center" textRotation="78" wrapText="1"/>
    </xf>
    <xf numFmtId="196" fontId="9" fillId="0" borderId="42" xfId="46" applyNumberFormat="1" applyFont="1" applyBorder="1" applyAlignment="1">
      <alignment horizontal="center" vertical="center"/>
    </xf>
    <xf numFmtId="0" fontId="4" fillId="0" borderId="35" xfId="61" applyFont="1" applyBorder="1" applyAlignment="1">
      <alignment vertical="top"/>
      <protection/>
    </xf>
    <xf numFmtId="0" fontId="4" fillId="0" borderId="30" xfId="61" applyFont="1" applyBorder="1" applyAlignment="1">
      <alignment vertical="top"/>
      <protection/>
    </xf>
    <xf numFmtId="200" fontId="5" fillId="0" borderId="35" xfId="42" applyNumberFormat="1" applyFont="1" applyBorder="1" applyAlignment="1">
      <alignment vertical="center"/>
    </xf>
    <xf numFmtId="200" fontId="5" fillId="0" borderId="30" xfId="42" applyNumberFormat="1" applyFont="1" applyBorder="1" applyAlignment="1">
      <alignment vertical="center"/>
    </xf>
    <xf numFmtId="0" fontId="9" fillId="0" borderId="26" xfId="62" applyFont="1" applyBorder="1" applyAlignment="1">
      <alignment horizontal="center" vertical="center" wrapText="1"/>
      <protection/>
    </xf>
    <xf numFmtId="0" fontId="0" fillId="0" borderId="12" xfId="0" applyBorder="1" applyAlignment="1">
      <alignment horizontal="center" vertical="center" wrapText="1"/>
    </xf>
    <xf numFmtId="200" fontId="5" fillId="0" borderId="35" xfId="42" applyNumberFormat="1" applyFont="1" applyBorder="1" applyAlignment="1">
      <alignment vertical="center" textRotation="60"/>
    </xf>
    <xf numFmtId="200" fontId="5" fillId="0" borderId="30" xfId="42" applyNumberFormat="1" applyFont="1" applyBorder="1" applyAlignment="1">
      <alignment vertical="center" textRotation="60"/>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_Ann Report 2005 June_30" xfId="45"/>
    <cellStyle name="Comma_Annual TICP Report 2005" xfId="46"/>
    <cellStyle name="Comma_Draft Ann Rep 2005 June_30" xfId="47"/>
    <cellStyle name="Currency" xfId="48"/>
    <cellStyle name="Currency [0]" xfId="49"/>
    <cellStyle name="Explanatory Text" xfId="50"/>
    <cellStyle name="Good" xfId="51"/>
    <cellStyle name="Heading 1" xfId="52"/>
    <cellStyle name="Heading 2" xfId="53"/>
    <cellStyle name="Heading 3" xfId="54"/>
    <cellStyle name="Heading 4" xfId="55"/>
    <cellStyle name="Hyperlink" xfId="56"/>
    <cellStyle name="Input" xfId="57"/>
    <cellStyle name="Linked Cell" xfId="58"/>
    <cellStyle name="Neutral" xfId="59"/>
    <cellStyle name="Normal 2" xfId="60"/>
    <cellStyle name="Normal_Annual Report 2001new" xfId="61"/>
    <cellStyle name="Normal_Publish Annual Report 2001new" xfId="62"/>
    <cellStyle name="Note" xfId="63"/>
    <cellStyle name="Output" xfId="64"/>
    <cellStyle name="Percent" xfId="65"/>
    <cellStyle name="Title" xfId="66"/>
    <cellStyle name="Total" xfId="67"/>
    <cellStyle name="Warning Text" xfId="68"/>
    <cellStyle name="ปกติ_Annual Report 2003 27Jul"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9"/>
  </sheetPr>
  <dimension ref="A1:R157"/>
  <sheetViews>
    <sheetView tabSelected="1" zoomScalePageLayoutView="0" workbookViewId="0" topLeftCell="A1">
      <selection activeCell="A31" sqref="A31"/>
    </sheetView>
  </sheetViews>
  <sheetFormatPr defaultColWidth="9.140625" defaultRowHeight="12.75"/>
  <cols>
    <col min="1" max="1" width="31.7109375" style="26" customWidth="1"/>
    <col min="2" max="2" width="6.7109375" style="25" bestFit="1" customWidth="1"/>
    <col min="3" max="3" width="10.28125" style="330" bestFit="1" customWidth="1"/>
    <col min="4" max="4" width="5.00390625" style="26" customWidth="1"/>
    <col min="5" max="5" width="9.28125" style="330" bestFit="1" customWidth="1"/>
    <col min="6" max="6" width="5.421875" style="31" customWidth="1"/>
    <col min="7" max="7" width="9.28125" style="333" customWidth="1"/>
    <col min="8" max="8" width="4.140625" style="24" customWidth="1"/>
    <col min="9" max="9" width="8.28125" style="330" bestFit="1" customWidth="1"/>
    <col min="10" max="10" width="6.140625" style="25" customWidth="1"/>
    <col min="11" max="11" width="9.28125" style="330" customWidth="1"/>
    <col min="12" max="12" width="5.7109375" style="24" customWidth="1"/>
    <col min="13" max="13" width="9.57421875" style="24" customWidth="1"/>
    <col min="14" max="14" width="7.00390625" style="25" customWidth="1"/>
    <col min="15" max="15" width="10.140625" style="333" customWidth="1"/>
    <col min="16" max="17" width="9.140625" style="114" customWidth="1"/>
    <col min="18" max="18" width="14.57421875" style="114" bestFit="1" customWidth="1"/>
    <col min="19" max="16384" width="9.140625" style="114" customWidth="1"/>
  </cols>
  <sheetData>
    <row r="1" spans="1:15" ht="29.25" customHeight="1" thickBot="1">
      <c r="A1" s="1" t="s">
        <v>449</v>
      </c>
      <c r="B1" s="2"/>
      <c r="C1" s="324"/>
      <c r="D1" s="3"/>
      <c r="E1" s="324"/>
      <c r="F1" s="4"/>
      <c r="G1" s="332"/>
      <c r="H1" s="5"/>
      <c r="I1" s="324"/>
      <c r="J1" s="2"/>
      <c r="K1" s="324"/>
      <c r="L1" s="5"/>
      <c r="M1" s="410"/>
      <c r="O1" s="411" t="s">
        <v>90</v>
      </c>
    </row>
    <row r="2" spans="1:15" s="7" customFormat="1" ht="32.25" customHeight="1" thickBot="1">
      <c r="A2" s="1269" t="s">
        <v>1</v>
      </c>
      <c r="B2" s="1266" t="s">
        <v>2</v>
      </c>
      <c r="C2" s="1266"/>
      <c r="D2" s="1266" t="s">
        <v>3</v>
      </c>
      <c r="E2" s="1266"/>
      <c r="F2" s="1268" t="s">
        <v>4</v>
      </c>
      <c r="G2" s="1268"/>
      <c r="H2" s="1268" t="s">
        <v>5</v>
      </c>
      <c r="I2" s="1268"/>
      <c r="J2" s="1268" t="s">
        <v>6</v>
      </c>
      <c r="K2" s="1268"/>
      <c r="L2" s="1267" t="s">
        <v>120</v>
      </c>
      <c r="M2" s="1267"/>
      <c r="N2" s="1266" t="s">
        <v>7</v>
      </c>
      <c r="O2" s="1266"/>
    </row>
    <row r="3" spans="1:15" s="7" customFormat="1" ht="21.75" customHeight="1" thickBot="1">
      <c r="A3" s="1270"/>
      <c r="B3" s="373" t="s">
        <v>8</v>
      </c>
      <c r="C3" s="374" t="s">
        <v>9</v>
      </c>
      <c r="D3" s="373" t="s">
        <v>10</v>
      </c>
      <c r="E3" s="374" t="s">
        <v>9</v>
      </c>
      <c r="F3" s="375" t="s">
        <v>10</v>
      </c>
      <c r="G3" s="374" t="s">
        <v>9</v>
      </c>
      <c r="H3" s="375" t="s">
        <v>10</v>
      </c>
      <c r="I3" s="374" t="s">
        <v>9</v>
      </c>
      <c r="J3" s="373" t="s">
        <v>10</v>
      </c>
      <c r="K3" s="374" t="s">
        <v>9</v>
      </c>
      <c r="L3" s="373" t="s">
        <v>10</v>
      </c>
      <c r="M3" s="375" t="s">
        <v>9</v>
      </c>
      <c r="N3" s="373" t="s">
        <v>162</v>
      </c>
      <c r="O3" s="374" t="s">
        <v>9</v>
      </c>
    </row>
    <row r="4" spans="1:15" ht="21.75" customHeight="1">
      <c r="A4" s="347" t="s">
        <v>127</v>
      </c>
      <c r="B4" s="348"/>
      <c r="C4" s="349"/>
      <c r="D4" s="350"/>
      <c r="E4" s="349"/>
      <c r="F4" s="351"/>
      <c r="G4" s="352"/>
      <c r="H4" s="353"/>
      <c r="I4" s="349"/>
      <c r="J4" s="348"/>
      <c r="K4" s="349"/>
      <c r="L4" s="353"/>
      <c r="M4" s="353"/>
      <c r="N4" s="348"/>
      <c r="O4" s="352"/>
    </row>
    <row r="5" spans="1:15" ht="19.5" customHeight="1">
      <c r="A5" s="10" t="s">
        <v>11</v>
      </c>
      <c r="B5" s="11">
        <f>ApIII!T6</f>
        <v>812</v>
      </c>
      <c r="C5" s="299">
        <f>ApIII!U6</f>
        <v>125480.59999999999</v>
      </c>
      <c r="D5" s="12">
        <v>2</v>
      </c>
      <c r="E5" s="322">
        <v>171.7</v>
      </c>
      <c r="F5" s="11">
        <f>ApIX!R5</f>
        <v>28</v>
      </c>
      <c r="G5" s="299">
        <f>ApIX!S5</f>
        <v>2959.7</v>
      </c>
      <c r="H5" s="11"/>
      <c r="I5" s="326"/>
      <c r="J5" s="13">
        <f>ApXI!V5</f>
        <v>53</v>
      </c>
      <c r="K5" s="702">
        <f>ApXI!W5</f>
        <v>1654.7999999999997</v>
      </c>
      <c r="L5" s="12">
        <f>9+2</f>
        <v>11</v>
      </c>
      <c r="M5" s="322">
        <f>1117.8+320.8+71.6+71.6</f>
        <v>1581.7999999999997</v>
      </c>
      <c r="N5" s="141">
        <f aca="true" t="shared" si="0" ref="N5:O8">SUM(B5,D5,F5,H5,J5,L5)</f>
        <v>906</v>
      </c>
      <c r="O5" s="335">
        <f t="shared" si="0"/>
        <v>131848.59999999998</v>
      </c>
    </row>
    <row r="6" spans="1:15" ht="19.5" customHeight="1">
      <c r="A6" s="10" t="s">
        <v>12</v>
      </c>
      <c r="B6" s="11">
        <f>ApIII!T7</f>
        <v>338</v>
      </c>
      <c r="C6" s="299">
        <f>ApIII!U7</f>
        <v>54467.399999999994</v>
      </c>
      <c r="D6" s="12">
        <v>1</v>
      </c>
      <c r="E6" s="322">
        <v>219.9</v>
      </c>
      <c r="F6" s="11">
        <f>ApIX!R6</f>
        <v>11</v>
      </c>
      <c r="G6" s="299">
        <f>ApIX!S6</f>
        <v>861</v>
      </c>
      <c r="H6" s="11"/>
      <c r="I6" s="326"/>
      <c r="J6" s="13">
        <f>ApXI!V6</f>
        <v>79</v>
      </c>
      <c r="K6" s="702">
        <f>ApXI!W6</f>
        <v>8371.2</v>
      </c>
      <c r="L6" s="12">
        <v>22</v>
      </c>
      <c r="M6" s="322">
        <f>731.1+969.7+105.6</f>
        <v>1806.4</v>
      </c>
      <c r="N6" s="141">
        <f t="shared" si="0"/>
        <v>451</v>
      </c>
      <c r="O6" s="335">
        <f t="shared" si="0"/>
        <v>65725.9</v>
      </c>
    </row>
    <row r="7" spans="1:15" ht="19.5" customHeight="1">
      <c r="A7" s="10" t="s">
        <v>13</v>
      </c>
      <c r="B7" s="11">
        <f>ApIII!T8</f>
        <v>279</v>
      </c>
      <c r="C7" s="299">
        <f>ApIII!U8</f>
        <v>47828.5</v>
      </c>
      <c r="D7" s="12">
        <v>6</v>
      </c>
      <c r="E7" s="322">
        <v>3065.6</v>
      </c>
      <c r="F7" s="11">
        <f>ApIX!R7</f>
        <v>26</v>
      </c>
      <c r="G7" s="299">
        <f>ApIX!S7</f>
        <v>2724.1</v>
      </c>
      <c r="H7" s="11"/>
      <c r="I7" s="326"/>
      <c r="J7" s="13">
        <f>ApXI!V7</f>
        <v>51</v>
      </c>
      <c r="K7" s="702">
        <f>ApXI!W7</f>
        <v>2405.7999999999997</v>
      </c>
      <c r="L7" s="12">
        <v>44</v>
      </c>
      <c r="M7" s="322">
        <f>2022.1+1227.8</f>
        <v>3249.8999999999996</v>
      </c>
      <c r="N7" s="141">
        <f t="shared" si="0"/>
        <v>406</v>
      </c>
      <c r="O7" s="335">
        <f t="shared" si="0"/>
        <v>59273.9</v>
      </c>
    </row>
    <row r="8" spans="1:15" ht="19.5" customHeight="1">
      <c r="A8" s="10" t="s">
        <v>14</v>
      </c>
      <c r="B8" s="11">
        <f>ApIII!T9</f>
        <v>60</v>
      </c>
      <c r="C8" s="299">
        <f>ApIII!U9</f>
        <v>9538.1</v>
      </c>
      <c r="D8" s="12">
        <v>1</v>
      </c>
      <c r="E8" s="322">
        <v>72.2</v>
      </c>
      <c r="F8" s="11">
        <f>ApIX!R8</f>
        <v>15</v>
      </c>
      <c r="G8" s="299">
        <f>ApIX!S8</f>
        <v>1444.3</v>
      </c>
      <c r="H8" s="11"/>
      <c r="I8" s="326"/>
      <c r="J8" s="13">
        <f>ApXI!V8</f>
        <v>33</v>
      </c>
      <c r="K8" s="702">
        <f>ApXI!W8</f>
        <v>2025.0999999999997</v>
      </c>
      <c r="L8" s="12">
        <v>14</v>
      </c>
      <c r="M8" s="322">
        <f>144.7+516.7+73.2</f>
        <v>734.6000000000001</v>
      </c>
      <c r="N8" s="141">
        <f t="shared" si="0"/>
        <v>123</v>
      </c>
      <c r="O8" s="335">
        <f t="shared" si="0"/>
        <v>13814.300000000001</v>
      </c>
    </row>
    <row r="9" spans="1:15" ht="21.75" customHeight="1">
      <c r="A9" s="354" t="s">
        <v>15</v>
      </c>
      <c r="B9" s="355"/>
      <c r="C9" s="356"/>
      <c r="D9" s="357"/>
      <c r="E9" s="356"/>
      <c r="F9" s="355"/>
      <c r="G9" s="358"/>
      <c r="H9" s="357"/>
      <c r="I9" s="356"/>
      <c r="J9" s="359"/>
      <c r="K9" s="356"/>
      <c r="L9" s="357"/>
      <c r="M9" s="357"/>
      <c r="N9" s="360"/>
      <c r="O9" s="361"/>
    </row>
    <row r="10" spans="1:15" ht="19.5" customHeight="1">
      <c r="A10" s="10" t="s">
        <v>16</v>
      </c>
      <c r="B10" s="11">
        <f>ApIII!T11</f>
        <v>1</v>
      </c>
      <c r="C10" s="299">
        <f>ApIII!U11</f>
        <v>604.1</v>
      </c>
      <c r="D10" s="12"/>
      <c r="E10" s="322"/>
      <c r="F10" s="15">
        <v>5</v>
      </c>
      <c r="G10" s="662">
        <v>380</v>
      </c>
      <c r="H10" s="11"/>
      <c r="I10" s="326"/>
      <c r="J10" s="11">
        <f>ApXI!V10</f>
        <v>7</v>
      </c>
      <c r="K10" s="299">
        <f>ApXI!W10</f>
        <v>447.4</v>
      </c>
      <c r="L10" s="11">
        <v>6</v>
      </c>
      <c r="M10" s="299">
        <v>47.1</v>
      </c>
      <c r="N10" s="141">
        <f aca="true" t="shared" si="1" ref="N10:O14">SUM(B10,D10,F10,H10,J10,L10)</f>
        <v>19</v>
      </c>
      <c r="O10" s="335">
        <f t="shared" si="1"/>
        <v>1478.6</v>
      </c>
    </row>
    <row r="11" spans="1:15" ht="19.5" customHeight="1">
      <c r="A11" s="10" t="s">
        <v>17</v>
      </c>
      <c r="B11" s="11"/>
      <c r="C11" s="299"/>
      <c r="D11" s="12"/>
      <c r="E11" s="322"/>
      <c r="F11" s="15">
        <v>3</v>
      </c>
      <c r="G11" s="662">
        <v>272.5</v>
      </c>
      <c r="H11" s="11"/>
      <c r="I11" s="326"/>
      <c r="J11" s="11">
        <f>ApXI!V11</f>
        <v>16</v>
      </c>
      <c r="K11" s="299">
        <f>ApXI!W11</f>
        <v>881.0999999999999</v>
      </c>
      <c r="L11" s="11">
        <v>3</v>
      </c>
      <c r="M11" s="299">
        <v>29.1</v>
      </c>
      <c r="N11" s="141">
        <f t="shared" si="1"/>
        <v>22</v>
      </c>
      <c r="O11" s="335">
        <f>SUM(C11,E11,G11,I11,K11,M11)</f>
        <v>1182.6999999999998</v>
      </c>
    </row>
    <row r="12" spans="1:15" ht="19.5" customHeight="1">
      <c r="A12" s="10" t="s">
        <v>18</v>
      </c>
      <c r="B12" s="11">
        <f>ApIII!T12</f>
        <v>2</v>
      </c>
      <c r="C12" s="299">
        <f>ApIII!U12</f>
        <v>376.79999999999995</v>
      </c>
      <c r="D12" s="12"/>
      <c r="E12" s="322">
        <v>252.4</v>
      </c>
      <c r="F12" s="15">
        <v>13</v>
      </c>
      <c r="G12" s="662">
        <f>1196.1+136.4</f>
        <v>1332.5</v>
      </c>
      <c r="H12" s="11"/>
      <c r="I12" s="326"/>
      <c r="J12" s="11">
        <f>ApXI!V12</f>
        <v>14</v>
      </c>
      <c r="K12" s="299">
        <f>ApXI!W12</f>
        <v>462.5</v>
      </c>
      <c r="L12" s="11"/>
      <c r="M12" s="299"/>
      <c r="N12" s="141">
        <f>SUM(B12,D12,F12,H12,J12,L12)</f>
        <v>29</v>
      </c>
      <c r="O12" s="335">
        <f>SUM(C12,E12,G12,I12,K12,M12)</f>
        <v>2424.2</v>
      </c>
    </row>
    <row r="13" spans="1:15" ht="19.5" customHeight="1">
      <c r="A13" s="10" t="s">
        <v>325</v>
      </c>
      <c r="B13" s="11"/>
      <c r="C13" s="299"/>
      <c r="D13" s="12"/>
      <c r="E13" s="322"/>
      <c r="F13" s="15"/>
      <c r="G13" s="662"/>
      <c r="H13" s="11"/>
      <c r="I13" s="326"/>
      <c r="J13" s="11">
        <f>ApXI!V13</f>
        <v>2</v>
      </c>
      <c r="K13" s="299">
        <f>ApXI!W13</f>
        <v>176.6</v>
      </c>
      <c r="L13" s="11"/>
      <c r="M13" s="299"/>
      <c r="N13" s="141">
        <f>SUM(B13,D13,F13,H13,J13,L13)</f>
        <v>2</v>
      </c>
      <c r="O13" s="335">
        <f>SUM(C13,E13,G13,I13,K13,M13)</f>
        <v>176.6</v>
      </c>
    </row>
    <row r="14" spans="1:15" ht="19.5" customHeight="1">
      <c r="A14" s="16" t="s">
        <v>19</v>
      </c>
      <c r="B14" s="11"/>
      <c r="C14" s="299"/>
      <c r="D14" s="12"/>
      <c r="E14" s="322">
        <v>1725.3</v>
      </c>
      <c r="F14" s="15">
        <v>8</v>
      </c>
      <c r="G14" s="662">
        <v>1077.3</v>
      </c>
      <c r="H14" s="17"/>
      <c r="I14" s="327"/>
      <c r="J14" s="11">
        <f>ApXI!V14</f>
        <v>3</v>
      </c>
      <c r="K14" s="299">
        <f>ApXI!W14</f>
        <v>1388.5</v>
      </c>
      <c r="L14" s="17"/>
      <c r="M14" s="346"/>
      <c r="N14" s="142">
        <f t="shared" si="1"/>
        <v>11</v>
      </c>
      <c r="O14" s="336">
        <f t="shared" si="1"/>
        <v>4191.1</v>
      </c>
    </row>
    <row r="15" spans="1:15" ht="21.75" customHeight="1">
      <c r="A15" s="347" t="s">
        <v>20</v>
      </c>
      <c r="B15" s="351"/>
      <c r="C15" s="349"/>
      <c r="D15" s="362"/>
      <c r="E15" s="352"/>
      <c r="F15" s="351"/>
      <c r="G15" s="352"/>
      <c r="H15" s="353"/>
      <c r="I15" s="349"/>
      <c r="J15" s="348"/>
      <c r="K15" s="349"/>
      <c r="L15" s="353"/>
      <c r="M15" s="353"/>
      <c r="N15" s="363"/>
      <c r="O15" s="364"/>
    </row>
    <row r="16" spans="1:15" ht="19.5" customHeight="1">
      <c r="A16" s="10" t="s">
        <v>300</v>
      </c>
      <c r="B16" s="11"/>
      <c r="C16" s="299"/>
      <c r="D16" s="11"/>
      <c r="E16" s="326"/>
      <c r="F16" s="11">
        <v>1</v>
      </c>
      <c r="G16" s="299">
        <v>80.6</v>
      </c>
      <c r="H16" s="11"/>
      <c r="I16" s="299"/>
      <c r="J16" s="13">
        <f>ApXI!V16</f>
        <v>2</v>
      </c>
      <c r="K16" s="13">
        <f>ApXI!W16</f>
        <v>57.8</v>
      </c>
      <c r="L16" s="11"/>
      <c r="M16" s="299"/>
      <c r="N16" s="141">
        <f aca="true" t="shared" si="2" ref="N16:O20">SUM(B16,D16,F16,H16,J16,L16)</f>
        <v>3</v>
      </c>
      <c r="O16" s="335">
        <f t="shared" si="2"/>
        <v>138.39999999999998</v>
      </c>
    </row>
    <row r="17" spans="1:15" ht="19.5" customHeight="1">
      <c r="A17" s="10" t="s">
        <v>21</v>
      </c>
      <c r="B17" s="11">
        <f>ApIII!T14</f>
        <v>0</v>
      </c>
      <c r="C17" s="299">
        <f>ApIII!U14</f>
        <v>0</v>
      </c>
      <c r="D17" s="11"/>
      <c r="E17" s="326"/>
      <c r="F17" s="11">
        <v>4</v>
      </c>
      <c r="G17" s="299">
        <v>480</v>
      </c>
      <c r="H17" s="11">
        <v>8</v>
      </c>
      <c r="I17" s="299">
        <v>1699.1</v>
      </c>
      <c r="J17" s="13"/>
      <c r="K17" s="13"/>
      <c r="L17" s="11">
        <v>1</v>
      </c>
      <c r="M17" s="299">
        <v>63</v>
      </c>
      <c r="N17" s="141">
        <f t="shared" si="2"/>
        <v>13</v>
      </c>
      <c r="O17" s="335">
        <f t="shared" si="2"/>
        <v>2242.1</v>
      </c>
    </row>
    <row r="18" spans="1:15" ht="19.5" customHeight="1">
      <c r="A18" s="10" t="s">
        <v>636</v>
      </c>
      <c r="B18" s="11"/>
      <c r="C18" s="299"/>
      <c r="D18" s="11"/>
      <c r="E18" s="326"/>
      <c r="F18" s="11"/>
      <c r="G18" s="299"/>
      <c r="H18" s="11"/>
      <c r="I18" s="299"/>
      <c r="J18" s="1086">
        <f>ApXI!V18</f>
        <v>0</v>
      </c>
      <c r="K18" s="13">
        <f>ApXI!W18</f>
        <v>118.8</v>
      </c>
      <c r="L18" s="11"/>
      <c r="M18" s="299"/>
      <c r="N18" s="141">
        <f>SUM(B18,D18,F18,H18,J18,L18)</f>
        <v>0</v>
      </c>
      <c r="O18" s="335">
        <f>SUM(C18,E18,G18,I18,K18,M18)</f>
        <v>118.8</v>
      </c>
    </row>
    <row r="19" spans="1:15" ht="19.5" customHeight="1">
      <c r="A19" s="10" t="s">
        <v>637</v>
      </c>
      <c r="B19" s="11"/>
      <c r="C19" s="299"/>
      <c r="D19" s="11"/>
      <c r="E19" s="326"/>
      <c r="F19" s="11"/>
      <c r="G19" s="299"/>
      <c r="H19" s="11"/>
      <c r="I19" s="299"/>
      <c r="J19" s="1086">
        <f>ApXI!V19</f>
        <v>0</v>
      </c>
      <c r="K19" s="13">
        <f>ApXI!W19</f>
        <v>118.8</v>
      </c>
      <c r="L19" s="11"/>
      <c r="M19" s="299"/>
      <c r="N19" s="141">
        <f>SUM(B19,D19,F19,H19,J19,L19)</f>
        <v>0</v>
      </c>
      <c r="O19" s="335">
        <f>SUM(C19,E19,G19,I19,K19,M19)</f>
        <v>118.8</v>
      </c>
    </row>
    <row r="20" spans="1:15" s="207" customFormat="1" ht="19.5" customHeight="1">
      <c r="A20" s="10" t="s">
        <v>22</v>
      </c>
      <c r="B20" s="11">
        <f>ApIII!T15</f>
        <v>41</v>
      </c>
      <c r="C20" s="299">
        <f>ApIII!U15</f>
        <v>4759.3</v>
      </c>
      <c r="D20" s="11"/>
      <c r="E20" s="326"/>
      <c r="F20" s="11">
        <v>6</v>
      </c>
      <c r="G20" s="299">
        <v>893.3</v>
      </c>
      <c r="H20" s="11"/>
      <c r="I20" s="326"/>
      <c r="J20" s="1086">
        <f>ApXI!V20</f>
        <v>0</v>
      </c>
      <c r="K20" s="13">
        <f>ApXI!W20</f>
        <v>118.8</v>
      </c>
      <c r="L20" s="11">
        <v>1</v>
      </c>
      <c r="M20" s="299">
        <v>137.1</v>
      </c>
      <c r="N20" s="141">
        <f t="shared" si="2"/>
        <v>48</v>
      </c>
      <c r="O20" s="335">
        <f t="shared" si="2"/>
        <v>5908.500000000001</v>
      </c>
    </row>
    <row r="21" spans="1:15" ht="21.75" customHeight="1">
      <c r="A21" s="365" t="s">
        <v>23</v>
      </c>
      <c r="B21" s="351"/>
      <c r="C21" s="349"/>
      <c r="D21" s="353"/>
      <c r="E21" s="349"/>
      <c r="F21" s="351"/>
      <c r="G21" s="352"/>
      <c r="H21" s="353"/>
      <c r="I21" s="349"/>
      <c r="J21" s="366"/>
      <c r="K21" s="349"/>
      <c r="L21" s="353"/>
      <c r="M21" s="353"/>
      <c r="N21" s="363"/>
      <c r="O21" s="364"/>
    </row>
    <row r="22" spans="1:15" ht="19.5" customHeight="1">
      <c r="A22" s="10" t="s">
        <v>298</v>
      </c>
      <c r="B22" s="11"/>
      <c r="C22" s="299"/>
      <c r="D22" s="11"/>
      <c r="E22" s="299">
        <v>640.5</v>
      </c>
      <c r="F22" s="11">
        <v>1</v>
      </c>
      <c r="G22" s="299">
        <v>37.6</v>
      </c>
      <c r="H22" s="11"/>
      <c r="I22" s="326"/>
      <c r="J22" s="13">
        <f>ApXI!V22</f>
        <v>2</v>
      </c>
      <c r="K22" s="13">
        <f>ApXI!W22</f>
        <v>299</v>
      </c>
      <c r="L22" s="11"/>
      <c r="M22" s="299"/>
      <c r="N22" s="141">
        <f aca="true" t="shared" si="3" ref="N22:O24">SUM(B22,D22,F22,H22,J22,L22)</f>
        <v>3</v>
      </c>
      <c r="O22" s="335">
        <f t="shared" si="3"/>
        <v>977.1</v>
      </c>
    </row>
    <row r="23" spans="1:15" ht="19.5" customHeight="1">
      <c r="A23" s="10" t="s">
        <v>24</v>
      </c>
      <c r="B23" s="11">
        <f>ApIII!T17</f>
        <v>26</v>
      </c>
      <c r="C23" s="299">
        <f>ApIII!U17</f>
        <v>4612.799999999999</v>
      </c>
      <c r="D23" s="11">
        <v>1</v>
      </c>
      <c r="E23" s="326">
        <v>127.2</v>
      </c>
      <c r="F23" s="11">
        <f>ApIX!R23</f>
        <v>15</v>
      </c>
      <c r="G23" s="299">
        <f>ApIX!S23</f>
        <v>1403.0000000000002</v>
      </c>
      <c r="H23" s="11"/>
      <c r="I23" s="326"/>
      <c r="J23" s="13">
        <f>ApXI!V23</f>
        <v>4</v>
      </c>
      <c r="K23" s="13">
        <f>ApXI!W23</f>
        <v>493.49999999999994</v>
      </c>
      <c r="L23" s="11">
        <v>2</v>
      </c>
      <c r="M23" s="299">
        <f>78.7+77.9</f>
        <v>156.60000000000002</v>
      </c>
      <c r="N23" s="141">
        <f t="shared" si="3"/>
        <v>48</v>
      </c>
      <c r="O23" s="335">
        <f t="shared" si="3"/>
        <v>6793.099999999999</v>
      </c>
    </row>
    <row r="24" spans="1:15" ht="19.5" customHeight="1">
      <c r="A24" s="10" t="s">
        <v>25</v>
      </c>
      <c r="B24" s="11">
        <f>ApIII!T18</f>
        <v>122</v>
      </c>
      <c r="C24" s="299">
        <f>ApIII!U18</f>
        <v>50767.7</v>
      </c>
      <c r="D24" s="11">
        <v>1</v>
      </c>
      <c r="E24" s="326">
        <v>89.2</v>
      </c>
      <c r="F24" s="11">
        <v>8</v>
      </c>
      <c r="G24" s="299">
        <v>923.4</v>
      </c>
      <c r="H24" s="11"/>
      <c r="I24" s="326"/>
      <c r="J24" s="13">
        <f>ApXI!V24</f>
        <v>8</v>
      </c>
      <c r="K24" s="13">
        <f>ApXI!W24</f>
        <v>598.3</v>
      </c>
      <c r="L24" s="11"/>
      <c r="M24" s="299"/>
      <c r="N24" s="141">
        <f t="shared" si="3"/>
        <v>139</v>
      </c>
      <c r="O24" s="335">
        <f t="shared" si="3"/>
        <v>52378.6</v>
      </c>
    </row>
    <row r="25" spans="1:15" s="1265" customFormat="1" ht="19.5" customHeight="1">
      <c r="A25" s="1264" t="s">
        <v>35</v>
      </c>
      <c r="B25" s="1254"/>
      <c r="C25" s="1255"/>
      <c r="D25" s="1254"/>
      <c r="E25" s="1260">
        <v>194.3</v>
      </c>
      <c r="F25" s="1254">
        <v>10</v>
      </c>
      <c r="G25" s="1255">
        <v>1300</v>
      </c>
      <c r="H25" s="1254"/>
      <c r="I25" s="1260"/>
      <c r="J25" s="1254"/>
      <c r="K25" s="1260"/>
      <c r="L25" s="1254"/>
      <c r="M25" s="1254"/>
      <c r="N25" s="1261">
        <f>SUM(B25,D25,F25,H25,J25,L25)</f>
        <v>10</v>
      </c>
      <c r="O25" s="1262">
        <f>SUM(C25,E25,G25,I25,K25,M25)</f>
        <v>1494.3</v>
      </c>
    </row>
    <row r="26" spans="1:15" ht="19.5" customHeight="1">
      <c r="A26" s="10" t="s">
        <v>26</v>
      </c>
      <c r="B26" s="11"/>
      <c r="C26" s="299"/>
      <c r="D26" s="11"/>
      <c r="E26" s="326"/>
      <c r="F26" s="11">
        <v>3</v>
      </c>
      <c r="G26" s="299">
        <v>171</v>
      </c>
      <c r="H26" s="11"/>
      <c r="I26" s="326"/>
      <c r="J26" s="13">
        <f>ApXI!V26</f>
        <v>2</v>
      </c>
      <c r="K26" s="13">
        <f>ApXI!W26</f>
        <v>295.4</v>
      </c>
      <c r="L26" s="11"/>
      <c r="M26" s="299"/>
      <c r="N26" s="141">
        <f>SUM(B26,D26,F26,H26,J26,L26)</f>
        <v>5</v>
      </c>
      <c r="O26" s="335">
        <f>SUM(C26,E26,G26,I26,K26,M26)</f>
        <v>466.4</v>
      </c>
    </row>
    <row r="27" spans="1:15" ht="19.5" customHeight="1">
      <c r="A27" s="10" t="s">
        <v>327</v>
      </c>
      <c r="B27" s="11"/>
      <c r="C27" s="299"/>
      <c r="D27" s="11"/>
      <c r="E27" s="326"/>
      <c r="F27" s="11">
        <v>11</v>
      </c>
      <c r="G27" s="299">
        <v>1353.5</v>
      </c>
      <c r="H27" s="11"/>
      <c r="I27" s="326"/>
      <c r="J27" s="13"/>
      <c r="K27" s="13"/>
      <c r="L27" s="11"/>
      <c r="M27" s="299"/>
      <c r="N27" s="141">
        <f aca="true" t="shared" si="4" ref="N27:N36">SUM(B27,D27,F27,H27,J27,L27)</f>
        <v>11</v>
      </c>
      <c r="O27" s="335">
        <f aca="true" t="shared" si="5" ref="O27:O36">SUM(C27,E27,G27,I27,K27,M27)</f>
        <v>1353.5</v>
      </c>
    </row>
    <row r="28" spans="1:15" ht="19.5" customHeight="1">
      <c r="A28" s="10" t="s">
        <v>27</v>
      </c>
      <c r="B28" s="11">
        <f>ApIII!T19</f>
        <v>0</v>
      </c>
      <c r="C28" s="299">
        <f>ApIII!U19</f>
        <v>0</v>
      </c>
      <c r="D28" s="11"/>
      <c r="E28" s="326"/>
      <c r="F28" s="15">
        <v>6</v>
      </c>
      <c r="G28" s="662">
        <v>859.3</v>
      </c>
      <c r="H28" s="11"/>
      <c r="I28" s="326"/>
      <c r="J28" s="11"/>
      <c r="K28" s="299"/>
      <c r="L28" s="11">
        <v>2</v>
      </c>
      <c r="M28" s="299">
        <f>109.8+109.8</f>
        <v>219.6</v>
      </c>
      <c r="N28" s="141">
        <f t="shared" si="4"/>
        <v>8</v>
      </c>
      <c r="O28" s="335">
        <f t="shared" si="5"/>
        <v>1078.8999999999999</v>
      </c>
    </row>
    <row r="29" spans="1:15" ht="19.5" customHeight="1">
      <c r="A29" s="10" t="s">
        <v>329</v>
      </c>
      <c r="B29" s="11"/>
      <c r="C29" s="299"/>
      <c r="D29" s="11"/>
      <c r="E29" s="326"/>
      <c r="F29" s="15">
        <v>1</v>
      </c>
      <c r="G29" s="662">
        <v>178.4</v>
      </c>
      <c r="H29" s="11"/>
      <c r="I29" s="326"/>
      <c r="J29" s="11"/>
      <c r="K29" s="299"/>
      <c r="L29" s="11"/>
      <c r="M29" s="11"/>
      <c r="N29" s="141">
        <f>SUM(B29,D29,F29,H29,J29,L29)</f>
        <v>1</v>
      </c>
      <c r="O29" s="335">
        <f>SUM(C29,E29,G29,I29,K29,M29)</f>
        <v>178.4</v>
      </c>
    </row>
    <row r="30" spans="1:15" ht="19.5" customHeight="1">
      <c r="A30" s="10" t="s">
        <v>28</v>
      </c>
      <c r="B30" s="11">
        <f>ApIII!T20</f>
        <v>3</v>
      </c>
      <c r="C30" s="299">
        <f>ApIII!U20</f>
        <v>1490.4</v>
      </c>
      <c r="D30" s="11">
        <v>1</v>
      </c>
      <c r="E30" s="299">
        <v>969.4</v>
      </c>
      <c r="F30" s="15">
        <v>12</v>
      </c>
      <c r="G30" s="662">
        <v>1290.9</v>
      </c>
      <c r="H30" s="11"/>
      <c r="I30" s="326"/>
      <c r="J30" s="11">
        <f>ApXI!V30</f>
        <v>1</v>
      </c>
      <c r="K30" s="299">
        <f>ApXI!W30</f>
        <v>208.7</v>
      </c>
      <c r="L30" s="11"/>
      <c r="M30" s="299"/>
      <c r="N30" s="141">
        <f t="shared" si="4"/>
        <v>17</v>
      </c>
      <c r="O30" s="335">
        <f t="shared" si="5"/>
        <v>3959.4</v>
      </c>
    </row>
    <row r="31" spans="1:15" ht="19.5" customHeight="1">
      <c r="A31" s="10" t="s">
        <v>29</v>
      </c>
      <c r="B31" s="11">
        <f>ApIII!T21</f>
        <v>0</v>
      </c>
      <c r="C31" s="299">
        <f>ApIII!U21</f>
        <v>441.4</v>
      </c>
      <c r="D31" s="11">
        <v>10</v>
      </c>
      <c r="E31" s="299">
        <v>2491.6</v>
      </c>
      <c r="F31" s="15">
        <v>8</v>
      </c>
      <c r="G31" s="662">
        <v>778.1</v>
      </c>
      <c r="H31" s="11"/>
      <c r="I31" s="326"/>
      <c r="J31" s="11">
        <f>ApXI!V31</f>
        <v>0</v>
      </c>
      <c r="K31" s="299">
        <f>ApXI!W31</f>
        <v>118.8</v>
      </c>
      <c r="L31" s="11"/>
      <c r="M31" s="299"/>
      <c r="N31" s="141">
        <f t="shared" si="4"/>
        <v>18</v>
      </c>
      <c r="O31" s="335">
        <f t="shared" si="5"/>
        <v>3829.9</v>
      </c>
    </row>
    <row r="32" spans="1:15" ht="19.5" customHeight="1">
      <c r="A32" s="10" t="s">
        <v>195</v>
      </c>
      <c r="B32" s="11"/>
      <c r="C32" s="326"/>
      <c r="D32" s="11"/>
      <c r="E32" s="326"/>
      <c r="F32" s="15">
        <f>ApIX!R31</f>
        <v>2</v>
      </c>
      <c r="G32" s="662">
        <f>ApIX!S31</f>
        <v>161.5</v>
      </c>
      <c r="H32" s="11"/>
      <c r="I32" s="326"/>
      <c r="J32" s="13"/>
      <c r="K32" s="326"/>
      <c r="L32" s="11"/>
      <c r="M32" s="299"/>
      <c r="N32" s="141">
        <f t="shared" si="4"/>
        <v>2</v>
      </c>
      <c r="O32" s="335">
        <f t="shared" si="5"/>
        <v>161.5</v>
      </c>
    </row>
    <row r="33" spans="1:15" ht="19.5" customHeight="1">
      <c r="A33" s="10" t="s">
        <v>30</v>
      </c>
      <c r="B33" s="11">
        <f>ApIII!T22</f>
        <v>0</v>
      </c>
      <c r="C33" s="299">
        <f>ApIII!U22</f>
        <v>0</v>
      </c>
      <c r="D33" s="11">
        <v>1</v>
      </c>
      <c r="E33" s="299">
        <v>1725.1</v>
      </c>
      <c r="F33" s="15">
        <f>ApIX!R32</f>
        <v>11</v>
      </c>
      <c r="G33" s="662">
        <f>ApIX!S32</f>
        <v>1212.3</v>
      </c>
      <c r="H33" s="11"/>
      <c r="I33" s="326"/>
      <c r="J33" s="11">
        <f>ApXI!V33</f>
        <v>2</v>
      </c>
      <c r="K33" s="299">
        <f>ApXI!W33</f>
        <v>178.8</v>
      </c>
      <c r="L33" s="11">
        <v>2</v>
      </c>
      <c r="M33" s="299">
        <f>89.9+93.2</f>
        <v>183.10000000000002</v>
      </c>
      <c r="N33" s="141">
        <f t="shared" si="4"/>
        <v>16</v>
      </c>
      <c r="O33" s="335">
        <f t="shared" si="5"/>
        <v>3299.2999999999997</v>
      </c>
    </row>
    <row r="34" spans="1:15" ht="19.5" customHeight="1">
      <c r="A34" s="10" t="s">
        <v>182</v>
      </c>
      <c r="B34" s="11"/>
      <c r="C34" s="299"/>
      <c r="D34" s="11"/>
      <c r="E34" s="326"/>
      <c r="F34" s="15">
        <f>ApIX!R33</f>
        <v>2</v>
      </c>
      <c r="G34" s="662">
        <f>ApIX!S33</f>
        <v>269.4</v>
      </c>
      <c r="H34" s="11"/>
      <c r="I34" s="326"/>
      <c r="J34" s="11"/>
      <c r="K34" s="299"/>
      <c r="L34" s="11"/>
      <c r="M34" s="11"/>
      <c r="N34" s="141">
        <f t="shared" si="4"/>
        <v>2</v>
      </c>
      <c r="O34" s="335">
        <f t="shared" si="5"/>
        <v>269.4</v>
      </c>
    </row>
    <row r="35" spans="1:15" ht="19.5" customHeight="1">
      <c r="A35" s="10" t="s">
        <v>549</v>
      </c>
      <c r="B35" s="11"/>
      <c r="C35" s="299"/>
      <c r="D35" s="11"/>
      <c r="E35" s="326"/>
      <c r="F35" s="15">
        <v>1</v>
      </c>
      <c r="G35" s="662">
        <v>37.6</v>
      </c>
      <c r="H35" s="11"/>
      <c r="I35" s="326"/>
      <c r="J35" s="11"/>
      <c r="K35" s="299"/>
      <c r="L35" s="11"/>
      <c r="M35" s="11"/>
      <c r="N35" s="141">
        <f>SUM(B35,D35,F35,H35,J35,L35)</f>
        <v>1</v>
      </c>
      <c r="O35" s="335">
        <f>SUM(C35,E35,G35,I35,K35,M35)</f>
        <v>37.6</v>
      </c>
    </row>
    <row r="36" spans="1:15" s="207" customFormat="1" ht="19.5" customHeight="1">
      <c r="A36" s="10" t="s">
        <v>31</v>
      </c>
      <c r="B36" s="11">
        <f>ApIII!T23</f>
        <v>23</v>
      </c>
      <c r="C36" s="299">
        <f>ApIII!U23</f>
        <v>1567.8</v>
      </c>
      <c r="D36" s="12"/>
      <c r="E36" s="322">
        <v>1643.4</v>
      </c>
      <c r="F36" s="15">
        <v>18</v>
      </c>
      <c r="G36" s="662">
        <v>1777.9</v>
      </c>
      <c r="H36" s="11"/>
      <c r="I36" s="326"/>
      <c r="J36" s="11">
        <f>ApXI!V36</f>
        <v>2</v>
      </c>
      <c r="K36" s="299">
        <f>ApXI!W36</f>
        <v>184.6</v>
      </c>
      <c r="L36" s="11"/>
      <c r="M36" s="299"/>
      <c r="N36" s="141">
        <f t="shared" si="4"/>
        <v>43</v>
      </c>
      <c r="O36" s="335">
        <f t="shared" si="5"/>
        <v>5173.700000000001</v>
      </c>
    </row>
    <row r="37" spans="1:15" s="1263" customFormat="1" ht="19.5" customHeight="1">
      <c r="A37" s="1253" t="s">
        <v>351</v>
      </c>
      <c r="B37" s="1254"/>
      <c r="C37" s="1255"/>
      <c r="D37" s="1256"/>
      <c r="E37" s="1257"/>
      <c r="F37" s="1258">
        <v>6</v>
      </c>
      <c r="G37" s="1259">
        <v>731</v>
      </c>
      <c r="H37" s="1254"/>
      <c r="I37" s="1260"/>
      <c r="J37" s="1254"/>
      <c r="K37" s="1255"/>
      <c r="L37" s="1254"/>
      <c r="M37" s="1255"/>
      <c r="N37" s="1261">
        <f aca="true" t="shared" si="6" ref="N37:O39">SUM(B37,D37,F37,H37,J37,L37)</f>
        <v>6</v>
      </c>
      <c r="O37" s="1262">
        <f t="shared" si="6"/>
        <v>731</v>
      </c>
    </row>
    <row r="38" spans="1:15" s="207" customFormat="1" ht="19.5" customHeight="1">
      <c r="A38" s="10" t="s">
        <v>330</v>
      </c>
      <c r="B38" s="11"/>
      <c r="C38" s="299"/>
      <c r="D38" s="12"/>
      <c r="E38" s="322"/>
      <c r="F38" s="15">
        <v>3</v>
      </c>
      <c r="G38" s="662">
        <v>495.7</v>
      </c>
      <c r="H38" s="11"/>
      <c r="I38" s="326"/>
      <c r="J38" s="11"/>
      <c r="K38" s="299"/>
      <c r="L38" s="11"/>
      <c r="M38" s="299"/>
      <c r="N38" s="141">
        <f t="shared" si="6"/>
        <v>3</v>
      </c>
      <c r="O38" s="335">
        <f t="shared" si="6"/>
        <v>495.7</v>
      </c>
    </row>
    <row r="39" spans="1:15" s="207" customFormat="1" ht="19.5" customHeight="1">
      <c r="A39" s="10" t="s">
        <v>332</v>
      </c>
      <c r="B39" s="11"/>
      <c r="C39" s="299"/>
      <c r="D39" s="12"/>
      <c r="E39" s="322"/>
      <c r="F39" s="15">
        <v>1</v>
      </c>
      <c r="G39" s="662">
        <v>37.6</v>
      </c>
      <c r="H39" s="11"/>
      <c r="I39" s="326"/>
      <c r="J39" s="11"/>
      <c r="K39" s="299"/>
      <c r="L39" s="11"/>
      <c r="M39" s="299"/>
      <c r="N39" s="141">
        <f t="shared" si="6"/>
        <v>1</v>
      </c>
      <c r="O39" s="335">
        <f t="shared" si="6"/>
        <v>37.6</v>
      </c>
    </row>
    <row r="40" spans="1:15" ht="21.75" customHeight="1">
      <c r="A40" s="347" t="s">
        <v>32</v>
      </c>
      <c r="B40" s="362"/>
      <c r="C40" s="349"/>
      <c r="D40" s="353"/>
      <c r="E40" s="349"/>
      <c r="F40" s="351"/>
      <c r="G40" s="352"/>
      <c r="H40" s="353"/>
      <c r="I40" s="349"/>
      <c r="J40" s="348"/>
      <c r="K40" s="349"/>
      <c r="L40" s="353"/>
      <c r="M40" s="353"/>
      <c r="N40" s="363"/>
      <c r="O40" s="364"/>
    </row>
    <row r="41" spans="1:15" ht="21.75" customHeight="1">
      <c r="A41" s="10" t="s">
        <v>157</v>
      </c>
      <c r="B41" s="11"/>
      <c r="C41" s="299"/>
      <c r="D41" s="11"/>
      <c r="E41" s="326"/>
      <c r="F41" s="11">
        <v>1</v>
      </c>
      <c r="G41" s="299">
        <v>215.7</v>
      </c>
      <c r="H41" s="11"/>
      <c r="I41" s="326"/>
      <c r="J41" s="11"/>
      <c r="K41" s="326"/>
      <c r="L41" s="11"/>
      <c r="M41" s="11"/>
      <c r="N41" s="141">
        <f aca="true" t="shared" si="7" ref="N41:O43">SUM(B41,D41,F41,H41,J41,L41)</f>
        <v>1</v>
      </c>
      <c r="O41" s="335">
        <f t="shared" si="7"/>
        <v>215.7</v>
      </c>
    </row>
    <row r="42" spans="1:15" ht="19.5" customHeight="1">
      <c r="A42" s="10" t="s">
        <v>128</v>
      </c>
      <c r="B42" s="11">
        <f>ApIII!T25</f>
        <v>5</v>
      </c>
      <c r="C42" s="299">
        <f>ApIII!U25</f>
        <v>4211.8</v>
      </c>
      <c r="D42" s="11"/>
      <c r="E42" s="299">
        <v>200</v>
      </c>
      <c r="F42" s="11">
        <v>9</v>
      </c>
      <c r="G42" s="299">
        <v>1592.1</v>
      </c>
      <c r="H42" s="11"/>
      <c r="I42" s="326"/>
      <c r="J42" s="11">
        <f>ApXI!V42</f>
        <v>0</v>
      </c>
      <c r="K42" s="299">
        <f>ApXI!W42</f>
        <v>118.8</v>
      </c>
      <c r="L42" s="11"/>
      <c r="M42" s="11"/>
      <c r="N42" s="141">
        <f t="shared" si="7"/>
        <v>14</v>
      </c>
      <c r="O42" s="335">
        <f t="shared" si="7"/>
        <v>6122.7</v>
      </c>
    </row>
    <row r="43" spans="1:15" ht="19.5" customHeight="1">
      <c r="A43" s="10" t="s">
        <v>292</v>
      </c>
      <c r="B43" s="11"/>
      <c r="C43" s="299"/>
      <c r="D43" s="11"/>
      <c r="E43" s="326"/>
      <c r="F43" s="11">
        <v>8</v>
      </c>
      <c r="G43" s="299">
        <v>2002.6</v>
      </c>
      <c r="H43" s="11"/>
      <c r="I43" s="326"/>
      <c r="J43" s="11">
        <f>ApXI!V43</f>
        <v>0</v>
      </c>
      <c r="K43" s="299">
        <f>ApXI!W43</f>
        <v>118.8</v>
      </c>
      <c r="L43" s="11"/>
      <c r="M43" s="11"/>
      <c r="N43" s="141">
        <f t="shared" si="7"/>
        <v>8</v>
      </c>
      <c r="O43" s="335">
        <f t="shared" si="7"/>
        <v>2121.4</v>
      </c>
    </row>
    <row r="44" spans="1:15" ht="19.5" customHeight="1">
      <c r="A44" s="10" t="s">
        <v>638</v>
      </c>
      <c r="B44" s="11"/>
      <c r="C44" s="299"/>
      <c r="D44" s="11"/>
      <c r="E44" s="326"/>
      <c r="F44" s="11"/>
      <c r="G44" s="299"/>
      <c r="H44" s="11"/>
      <c r="I44" s="326"/>
      <c r="J44" s="11">
        <f>ApXI!V44</f>
        <v>0</v>
      </c>
      <c r="K44" s="299">
        <f>ApXI!W44</f>
        <v>118.8</v>
      </c>
      <c r="L44" s="11"/>
      <c r="M44" s="11"/>
      <c r="N44" s="141">
        <f>SUM(B44,D44,F44,H44,J44,L44)</f>
        <v>0</v>
      </c>
      <c r="O44" s="335">
        <f>SUM(C44,E44,G44,I44,K44,M44)</f>
        <v>118.8</v>
      </c>
    </row>
    <row r="45" spans="1:15" ht="19.5" customHeight="1">
      <c r="A45" s="10" t="s">
        <v>335</v>
      </c>
      <c r="B45" s="11"/>
      <c r="C45" s="299"/>
      <c r="D45" s="11"/>
      <c r="E45" s="326">
        <v>719.6</v>
      </c>
      <c r="F45" s="11">
        <v>1</v>
      </c>
      <c r="G45" s="299">
        <v>191.1</v>
      </c>
      <c r="H45" s="11"/>
      <c r="I45" s="326"/>
      <c r="J45" s="11">
        <f>ApXI!V45</f>
        <v>1</v>
      </c>
      <c r="K45" s="299">
        <f>ApXI!W45</f>
        <v>90.5</v>
      </c>
      <c r="L45" s="11"/>
      <c r="M45" s="11"/>
      <c r="N45" s="141">
        <f>SUM(B45,D45,F45,H45,J45,L45)</f>
        <v>2</v>
      </c>
      <c r="O45" s="335">
        <f>SUM(C45,E45,G45,I45,K45,M45)</f>
        <v>1001.2</v>
      </c>
    </row>
    <row r="46" spans="1:15" ht="19.5" customHeight="1">
      <c r="A46" s="10" t="s">
        <v>189</v>
      </c>
      <c r="B46" s="11"/>
      <c r="C46" s="299"/>
      <c r="D46" s="11"/>
      <c r="E46" s="326"/>
      <c r="F46" s="11">
        <v>6</v>
      </c>
      <c r="G46" s="299">
        <v>1104.8</v>
      </c>
      <c r="H46" s="11"/>
      <c r="I46" s="326"/>
      <c r="J46" s="11"/>
      <c r="K46" s="299"/>
      <c r="L46" s="11"/>
      <c r="M46" s="11"/>
      <c r="N46" s="141">
        <f aca="true" t="shared" si="8" ref="N46:O50">SUM(B46,D46,F46,H46,J46,L46)</f>
        <v>6</v>
      </c>
      <c r="O46" s="335">
        <f t="shared" si="8"/>
        <v>1104.8</v>
      </c>
    </row>
    <row r="47" spans="1:15" ht="19.5" customHeight="1">
      <c r="A47" s="10" t="s">
        <v>301</v>
      </c>
      <c r="B47" s="11"/>
      <c r="C47" s="299"/>
      <c r="D47" s="11"/>
      <c r="E47" s="326"/>
      <c r="F47" s="11">
        <v>4</v>
      </c>
      <c r="G47" s="299">
        <f>443.1+568.8</f>
        <v>1011.9</v>
      </c>
      <c r="H47" s="11"/>
      <c r="I47" s="326"/>
      <c r="J47" s="11"/>
      <c r="K47" s="299"/>
      <c r="L47" s="11"/>
      <c r="M47" s="11"/>
      <c r="N47" s="141">
        <f t="shared" si="8"/>
        <v>4</v>
      </c>
      <c r="O47" s="335">
        <f t="shared" si="8"/>
        <v>1011.9</v>
      </c>
    </row>
    <row r="48" spans="1:15" ht="19.5" customHeight="1">
      <c r="A48" s="10" t="s">
        <v>291</v>
      </c>
      <c r="B48" s="11">
        <f>ApIII!T26</f>
        <v>0</v>
      </c>
      <c r="C48" s="299">
        <f>ApIII!U26</f>
        <v>3216.4</v>
      </c>
      <c r="D48" s="11"/>
      <c r="E48" s="326"/>
      <c r="F48" s="11">
        <v>2</v>
      </c>
      <c r="G48" s="299">
        <v>389.6</v>
      </c>
      <c r="H48" s="11"/>
      <c r="I48" s="326"/>
      <c r="J48" s="11"/>
      <c r="K48" s="299"/>
      <c r="L48" s="11"/>
      <c r="M48" s="11"/>
      <c r="N48" s="141">
        <f t="shared" si="8"/>
        <v>2</v>
      </c>
      <c r="O48" s="335">
        <f t="shared" si="8"/>
        <v>3606</v>
      </c>
    </row>
    <row r="49" spans="1:15" ht="19.5" customHeight="1">
      <c r="A49" s="10" t="s">
        <v>336</v>
      </c>
      <c r="B49" s="11"/>
      <c r="C49" s="299"/>
      <c r="D49" s="11"/>
      <c r="E49" s="326"/>
      <c r="F49" s="11"/>
      <c r="G49" s="299"/>
      <c r="H49" s="11"/>
      <c r="I49" s="326"/>
      <c r="J49" s="11">
        <f>ApXI!V49</f>
        <v>0</v>
      </c>
      <c r="K49" s="299">
        <f>ApXI!W49</f>
        <v>118.8</v>
      </c>
      <c r="L49" s="11"/>
      <c r="M49" s="11"/>
      <c r="N49" s="141">
        <f>SUM(B49,D49,F49,H49,J49,L49)</f>
        <v>0</v>
      </c>
      <c r="O49" s="335">
        <f>SUM(C49,E49,G49,I49,K49,M49)</f>
        <v>118.8</v>
      </c>
    </row>
    <row r="50" spans="1:15" ht="19.5" customHeight="1">
      <c r="A50" s="10" t="s">
        <v>224</v>
      </c>
      <c r="B50" s="11"/>
      <c r="C50" s="299"/>
      <c r="D50" s="11"/>
      <c r="E50" s="299">
        <v>75.6</v>
      </c>
      <c r="F50" s="11">
        <v>2</v>
      </c>
      <c r="G50" s="299">
        <v>634.8</v>
      </c>
      <c r="H50" s="11"/>
      <c r="I50" s="326"/>
      <c r="J50" s="11">
        <f>ApXI!V50</f>
        <v>0</v>
      </c>
      <c r="K50" s="299">
        <f>ApXI!W50</f>
        <v>118.8</v>
      </c>
      <c r="L50" s="11"/>
      <c r="M50" s="11"/>
      <c r="N50" s="141">
        <f t="shared" si="8"/>
        <v>2</v>
      </c>
      <c r="O50" s="335">
        <f t="shared" si="8"/>
        <v>829.1999999999999</v>
      </c>
    </row>
    <row r="51" spans="1:15" ht="21.75" customHeight="1">
      <c r="A51" s="354" t="s">
        <v>62</v>
      </c>
      <c r="B51" s="367"/>
      <c r="C51" s="358"/>
      <c r="D51" s="367"/>
      <c r="E51" s="358"/>
      <c r="F51" s="355"/>
      <c r="G51" s="358"/>
      <c r="H51" s="357"/>
      <c r="I51" s="356"/>
      <c r="J51" s="368"/>
      <c r="K51" s="358"/>
      <c r="L51" s="367"/>
      <c r="M51" s="367"/>
      <c r="N51" s="360" t="s">
        <v>324</v>
      </c>
      <c r="O51" s="361"/>
    </row>
    <row r="52" spans="1:15" ht="19.5" customHeight="1">
      <c r="A52" s="774" t="s">
        <v>432</v>
      </c>
      <c r="B52" s="11"/>
      <c r="C52" s="299"/>
      <c r="D52" s="11"/>
      <c r="E52" s="299"/>
      <c r="F52" s="11">
        <v>3</v>
      </c>
      <c r="G52" s="299">
        <v>385.4</v>
      </c>
      <c r="H52" s="11"/>
      <c r="I52" s="326"/>
      <c r="J52" s="11"/>
      <c r="K52" s="299"/>
      <c r="L52" s="11"/>
      <c r="M52" s="11"/>
      <c r="N52" s="141">
        <f>SUM(B52,D52,F52,H52,J52,L52)</f>
        <v>3</v>
      </c>
      <c r="O52" s="335">
        <f>SUM(C52,E52,G52,I52,K52,M52)</f>
        <v>385.4</v>
      </c>
    </row>
    <row r="53" spans="1:15" ht="19.5" customHeight="1">
      <c r="A53" s="774" t="s">
        <v>338</v>
      </c>
      <c r="B53" s="11"/>
      <c r="C53" s="299"/>
      <c r="D53" s="11"/>
      <c r="E53" s="299"/>
      <c r="F53" s="11">
        <v>1</v>
      </c>
      <c r="G53" s="299">
        <v>221.1</v>
      </c>
      <c r="H53" s="11"/>
      <c r="I53" s="326"/>
      <c r="J53" s="11"/>
      <c r="K53" s="299"/>
      <c r="L53" s="11"/>
      <c r="M53" s="11"/>
      <c r="N53" s="141">
        <f>SUM(B53,D53,F53,H53,J53,L53)</f>
        <v>1</v>
      </c>
      <c r="O53" s="335">
        <f>SUM(C53,E53,G53,I53,K53,M53)</f>
        <v>221.1</v>
      </c>
    </row>
    <row r="54" spans="1:15" ht="19.5" customHeight="1">
      <c r="A54" s="774" t="s">
        <v>137</v>
      </c>
      <c r="B54" s="11"/>
      <c r="C54" s="299"/>
      <c r="D54" s="11"/>
      <c r="E54" s="299"/>
      <c r="F54" s="11">
        <v>2</v>
      </c>
      <c r="G54" s="299">
        <v>307.8</v>
      </c>
      <c r="H54" s="11"/>
      <c r="I54" s="326"/>
      <c r="J54" s="11"/>
      <c r="K54" s="299"/>
      <c r="L54" s="11"/>
      <c r="M54" s="11"/>
      <c r="N54" s="141">
        <f aca="true" t="shared" si="9" ref="N54:N88">SUM(B54,D54,F54,H54,J54,L54)</f>
        <v>2</v>
      </c>
      <c r="O54" s="335">
        <f aca="true" t="shared" si="10" ref="O54:O88">SUM(C54,E54,G54,I54,K54,M54)</f>
        <v>307.8</v>
      </c>
    </row>
    <row r="55" spans="1:15" ht="19.5" customHeight="1">
      <c r="A55" s="774" t="s">
        <v>340</v>
      </c>
      <c r="B55" s="11"/>
      <c r="C55" s="299"/>
      <c r="D55" s="11">
        <v>3</v>
      </c>
      <c r="E55" s="299">
        <v>739.1</v>
      </c>
      <c r="F55" s="11">
        <f>ApIX!R53</f>
        <v>7</v>
      </c>
      <c r="G55" s="299">
        <f>ApIX!S53</f>
        <v>971.6999999999999</v>
      </c>
      <c r="H55" s="11"/>
      <c r="I55" s="326"/>
      <c r="J55" s="11"/>
      <c r="K55" s="299"/>
      <c r="L55" s="11"/>
      <c r="M55" s="11"/>
      <c r="N55" s="141">
        <f aca="true" t="shared" si="11" ref="N55:O59">SUM(B55,D55,F55,H55,J55,L55)</f>
        <v>10</v>
      </c>
      <c r="O55" s="335">
        <f t="shared" si="11"/>
        <v>1710.8</v>
      </c>
    </row>
    <row r="56" spans="1:15" ht="19.5" customHeight="1">
      <c r="A56" s="774" t="s">
        <v>393</v>
      </c>
      <c r="B56" s="11"/>
      <c r="C56" s="299"/>
      <c r="D56" s="11"/>
      <c r="E56" s="326"/>
      <c r="F56" s="11">
        <v>1</v>
      </c>
      <c r="G56" s="299">
        <v>252.2</v>
      </c>
      <c r="H56" s="11"/>
      <c r="I56" s="326"/>
      <c r="J56" s="11"/>
      <c r="K56" s="299"/>
      <c r="L56" s="11"/>
      <c r="M56" s="11"/>
      <c r="N56" s="141">
        <f t="shared" si="11"/>
        <v>1</v>
      </c>
      <c r="O56" s="335">
        <f t="shared" si="11"/>
        <v>252.2</v>
      </c>
    </row>
    <row r="57" spans="1:15" ht="19.5" customHeight="1">
      <c r="A57" s="774" t="s">
        <v>295</v>
      </c>
      <c r="B57" s="11"/>
      <c r="C57" s="299"/>
      <c r="D57" s="11">
        <v>1</v>
      </c>
      <c r="E57" s="299">
        <v>674.4</v>
      </c>
      <c r="F57" s="11">
        <v>2</v>
      </c>
      <c r="G57" s="299">
        <v>460.8</v>
      </c>
      <c r="H57" s="11"/>
      <c r="I57" s="326"/>
      <c r="J57" s="11"/>
      <c r="K57" s="299"/>
      <c r="L57" s="11"/>
      <c r="M57" s="11"/>
      <c r="N57" s="141">
        <f>SUM(B57,D57,F57,H57,J57,L57)</f>
        <v>3</v>
      </c>
      <c r="O57" s="335">
        <f>SUM(C57,E57,G57,I57,K57,M57)</f>
        <v>1135.2</v>
      </c>
    </row>
    <row r="58" spans="1:15" ht="19.5" customHeight="1">
      <c r="A58" s="774" t="s">
        <v>546</v>
      </c>
      <c r="B58" s="11"/>
      <c r="C58" s="299"/>
      <c r="D58" s="11"/>
      <c r="E58" s="299"/>
      <c r="F58" s="11">
        <v>4</v>
      </c>
      <c r="G58" s="299">
        <v>829.3</v>
      </c>
      <c r="H58" s="11"/>
      <c r="I58" s="326"/>
      <c r="J58" s="11"/>
      <c r="K58" s="299"/>
      <c r="L58" s="11"/>
      <c r="M58" s="11"/>
      <c r="N58" s="141">
        <f>SUM(B58,D58,F58,H58,J58,L58)</f>
        <v>4</v>
      </c>
      <c r="O58" s="335">
        <f>SUM(C58,E58,G58,I58,K58,M58)</f>
        <v>829.3</v>
      </c>
    </row>
    <row r="59" spans="1:15" ht="19.5" customHeight="1">
      <c r="A59" s="774" t="s">
        <v>341</v>
      </c>
      <c r="B59" s="11"/>
      <c r="C59" s="299"/>
      <c r="D59" s="11"/>
      <c r="E59" s="326"/>
      <c r="F59" s="11">
        <v>1</v>
      </c>
      <c r="G59" s="299">
        <v>175.2</v>
      </c>
      <c r="H59" s="11"/>
      <c r="I59" s="326"/>
      <c r="J59" s="11"/>
      <c r="K59" s="299"/>
      <c r="L59" s="11"/>
      <c r="M59" s="11"/>
      <c r="N59" s="141">
        <f t="shared" si="11"/>
        <v>1</v>
      </c>
      <c r="O59" s="335">
        <f t="shared" si="11"/>
        <v>175.2</v>
      </c>
    </row>
    <row r="60" spans="1:15" ht="19.5" customHeight="1">
      <c r="A60" s="775" t="s">
        <v>223</v>
      </c>
      <c r="B60" s="11"/>
      <c r="C60" s="299"/>
      <c r="D60" s="11"/>
      <c r="E60" s="299">
        <v>1923.3</v>
      </c>
      <c r="F60" s="11"/>
      <c r="G60" s="299"/>
      <c r="H60" s="11"/>
      <c r="I60" s="326"/>
      <c r="J60" s="11"/>
      <c r="K60" s="299"/>
      <c r="L60" s="11"/>
      <c r="M60" s="11"/>
      <c r="N60" s="141">
        <f t="shared" si="9"/>
        <v>0</v>
      </c>
      <c r="O60" s="335">
        <f t="shared" si="10"/>
        <v>1923.3</v>
      </c>
    </row>
    <row r="61" spans="1:15" ht="19.5" customHeight="1">
      <c r="A61" s="775" t="s">
        <v>660</v>
      </c>
      <c r="B61" s="11"/>
      <c r="C61" s="299"/>
      <c r="D61" s="11">
        <v>4</v>
      </c>
      <c r="E61" s="326">
        <v>1863.5</v>
      </c>
      <c r="F61" s="11">
        <v>9</v>
      </c>
      <c r="G61" s="299">
        <v>1455.7</v>
      </c>
      <c r="H61" s="11"/>
      <c r="I61" s="326"/>
      <c r="J61" s="11"/>
      <c r="K61" s="326"/>
      <c r="L61" s="11"/>
      <c r="M61" s="11"/>
      <c r="N61" s="141">
        <f>SUM(B61,D61,F61,H61,J61,L61)</f>
        <v>13</v>
      </c>
      <c r="O61" s="335">
        <f>SUM(C61,E61,G61,I61,K61,M61)</f>
        <v>3319.2</v>
      </c>
    </row>
    <row r="62" spans="1:15" ht="19.5" customHeight="1">
      <c r="A62" s="10" t="s">
        <v>158</v>
      </c>
      <c r="B62" s="11">
        <f>ApIII!T28</f>
        <v>2</v>
      </c>
      <c r="C62" s="299">
        <f>ApIII!U28</f>
        <v>233</v>
      </c>
      <c r="D62" s="11">
        <v>2</v>
      </c>
      <c r="E62" s="299">
        <v>265</v>
      </c>
      <c r="F62" s="11">
        <v>18</v>
      </c>
      <c r="G62" s="299">
        <v>2525.1</v>
      </c>
      <c r="H62" s="11"/>
      <c r="I62" s="326"/>
      <c r="J62" s="11"/>
      <c r="K62" s="299"/>
      <c r="L62" s="11"/>
      <c r="M62" s="11"/>
      <c r="N62" s="141">
        <f>SUM(B62,D62,F62,H62,J62,L62)</f>
        <v>22</v>
      </c>
      <c r="O62" s="335">
        <f>SUM(C62,E62,G62,I62,K62,M62)</f>
        <v>3023.1</v>
      </c>
    </row>
    <row r="63" spans="1:15" ht="19.5" customHeight="1">
      <c r="A63" s="10" t="s">
        <v>36</v>
      </c>
      <c r="B63" s="11">
        <f>ApIII!T29</f>
        <v>2</v>
      </c>
      <c r="C63" s="299">
        <f>ApIII!U29</f>
        <v>454.6</v>
      </c>
      <c r="D63" s="11"/>
      <c r="E63" s="299"/>
      <c r="F63" s="11">
        <v>4</v>
      </c>
      <c r="G63" s="299">
        <v>757.4</v>
      </c>
      <c r="H63" s="11"/>
      <c r="I63" s="326"/>
      <c r="J63" s="11"/>
      <c r="K63" s="299"/>
      <c r="L63" s="11"/>
      <c r="M63" s="11"/>
      <c r="N63" s="141">
        <f t="shared" si="9"/>
        <v>6</v>
      </c>
      <c r="O63" s="335">
        <f t="shared" si="10"/>
        <v>1212</v>
      </c>
    </row>
    <row r="64" spans="1:15" ht="19.5" customHeight="1">
      <c r="A64" s="10" t="s">
        <v>229</v>
      </c>
      <c r="B64" s="11"/>
      <c r="C64" s="299"/>
      <c r="D64" s="11"/>
      <c r="E64" s="299"/>
      <c r="F64" s="11">
        <v>3</v>
      </c>
      <c r="G64" s="299">
        <v>546.1</v>
      </c>
      <c r="H64" s="11"/>
      <c r="I64" s="326"/>
      <c r="J64" s="11"/>
      <c r="K64" s="299"/>
      <c r="L64" s="11"/>
      <c r="M64" s="11"/>
      <c r="N64" s="141">
        <f t="shared" si="9"/>
        <v>3</v>
      </c>
      <c r="O64" s="335">
        <f t="shared" si="10"/>
        <v>546.1</v>
      </c>
    </row>
    <row r="65" spans="1:15" ht="19.5" customHeight="1">
      <c r="A65" s="10" t="s">
        <v>181</v>
      </c>
      <c r="B65" s="11">
        <f>ApIII!T30</f>
        <v>0</v>
      </c>
      <c r="C65" s="299">
        <f>ApIII!U30</f>
        <v>510.5</v>
      </c>
      <c r="D65" s="11"/>
      <c r="E65" s="299"/>
      <c r="F65" s="11">
        <v>1</v>
      </c>
      <c r="G65" s="299">
        <v>211.8</v>
      </c>
      <c r="H65" s="11"/>
      <c r="I65" s="326"/>
      <c r="J65" s="11"/>
      <c r="K65" s="299"/>
      <c r="L65" s="11"/>
      <c r="M65" s="11"/>
      <c r="N65" s="141">
        <f t="shared" si="9"/>
        <v>1</v>
      </c>
      <c r="O65" s="335">
        <f t="shared" si="10"/>
        <v>722.3</v>
      </c>
    </row>
    <row r="66" spans="1:15" ht="19.5" customHeight="1">
      <c r="A66" s="774" t="s">
        <v>37</v>
      </c>
      <c r="B66" s="11">
        <f>ApIII!T31</f>
        <v>2</v>
      </c>
      <c r="C66" s="299">
        <f>ApIII!U31</f>
        <v>816.5</v>
      </c>
      <c r="D66" s="11"/>
      <c r="E66" s="299">
        <v>1340.4</v>
      </c>
      <c r="F66" s="11">
        <v>11</v>
      </c>
      <c r="G66" s="299">
        <v>2069.4</v>
      </c>
      <c r="H66" s="11"/>
      <c r="I66" s="326"/>
      <c r="J66" s="11"/>
      <c r="K66" s="11"/>
      <c r="L66" s="11"/>
      <c r="M66" s="11"/>
      <c r="N66" s="141">
        <f t="shared" si="9"/>
        <v>13</v>
      </c>
      <c r="O66" s="335">
        <f t="shared" si="10"/>
        <v>4226.3</v>
      </c>
    </row>
    <row r="67" spans="1:15" ht="19.5" customHeight="1">
      <c r="A67" s="774" t="s">
        <v>297</v>
      </c>
      <c r="B67" s="11"/>
      <c r="C67" s="299">
        <f>ApIII!U32</f>
        <v>354.2</v>
      </c>
      <c r="D67" s="11"/>
      <c r="E67" s="299"/>
      <c r="F67" s="11">
        <v>1</v>
      </c>
      <c r="G67" s="299">
        <v>123.7</v>
      </c>
      <c r="H67" s="11"/>
      <c r="I67" s="326"/>
      <c r="J67" s="11"/>
      <c r="K67" s="11"/>
      <c r="L67" s="11"/>
      <c r="M67" s="11"/>
      <c r="N67" s="141">
        <f t="shared" si="9"/>
        <v>1</v>
      </c>
      <c r="O67" s="335">
        <f t="shared" si="10"/>
        <v>477.9</v>
      </c>
    </row>
    <row r="68" spans="1:15" ht="19.5" customHeight="1">
      <c r="A68" s="774" t="s">
        <v>343</v>
      </c>
      <c r="B68" s="11">
        <f>ApIII!T33</f>
        <v>2</v>
      </c>
      <c r="C68" s="299">
        <f>ApIII!U33</f>
        <v>870.4</v>
      </c>
      <c r="D68" s="11"/>
      <c r="E68" s="299">
        <v>91.3</v>
      </c>
      <c r="F68" s="11">
        <v>4</v>
      </c>
      <c r="G68" s="299">
        <v>1015.6</v>
      </c>
      <c r="H68" s="11"/>
      <c r="I68" s="326"/>
      <c r="J68" s="11"/>
      <c r="K68" s="11"/>
      <c r="L68" s="11"/>
      <c r="M68" s="11"/>
      <c r="N68" s="141">
        <f t="shared" si="9"/>
        <v>6</v>
      </c>
      <c r="O68" s="335">
        <f t="shared" si="10"/>
        <v>1977.3</v>
      </c>
    </row>
    <row r="69" spans="1:15" ht="19.5" customHeight="1">
      <c r="A69" s="10" t="s">
        <v>38</v>
      </c>
      <c r="B69" s="11">
        <f>ApIII!T34</f>
        <v>2</v>
      </c>
      <c r="C69" s="299">
        <f>ApIII!U34</f>
        <v>469.6</v>
      </c>
      <c r="D69" s="11">
        <v>1</v>
      </c>
      <c r="E69" s="326">
        <v>259.4</v>
      </c>
      <c r="F69" s="11">
        <v>14</v>
      </c>
      <c r="G69" s="299">
        <v>2581.6</v>
      </c>
      <c r="H69" s="11"/>
      <c r="I69" s="326"/>
      <c r="J69" s="11"/>
      <c r="K69" s="299"/>
      <c r="L69" s="11"/>
      <c r="M69" s="11"/>
      <c r="N69" s="141">
        <f t="shared" si="9"/>
        <v>17</v>
      </c>
      <c r="O69" s="335">
        <f t="shared" si="10"/>
        <v>3310.6</v>
      </c>
    </row>
    <row r="70" spans="1:16" ht="19.5" customHeight="1">
      <c r="A70" s="10" t="s">
        <v>39</v>
      </c>
      <c r="B70" s="11"/>
      <c r="C70" s="326"/>
      <c r="D70" s="11"/>
      <c r="E70" s="299">
        <v>2648.4</v>
      </c>
      <c r="F70" s="11">
        <v>9</v>
      </c>
      <c r="G70" s="299">
        <v>1349.9</v>
      </c>
      <c r="H70" s="11"/>
      <c r="I70" s="326"/>
      <c r="J70" s="11"/>
      <c r="K70" s="326"/>
      <c r="L70" s="11"/>
      <c r="M70" s="11"/>
      <c r="N70" s="141">
        <f t="shared" si="9"/>
        <v>9</v>
      </c>
      <c r="O70" s="335">
        <f t="shared" si="10"/>
        <v>3998.3</v>
      </c>
      <c r="P70" s="846"/>
    </row>
    <row r="71" spans="1:16" ht="19.5" customHeight="1">
      <c r="A71" s="10" t="s">
        <v>345</v>
      </c>
      <c r="B71" s="11"/>
      <c r="C71" s="299"/>
      <c r="D71" s="11"/>
      <c r="E71" s="299"/>
      <c r="F71" s="11">
        <v>2</v>
      </c>
      <c r="G71" s="299">
        <v>439.2</v>
      </c>
      <c r="H71" s="11"/>
      <c r="I71" s="326"/>
      <c r="J71" s="11"/>
      <c r="K71" s="299"/>
      <c r="L71" s="11"/>
      <c r="M71" s="11"/>
      <c r="N71" s="141">
        <f t="shared" si="9"/>
        <v>2</v>
      </c>
      <c r="O71" s="335">
        <f t="shared" si="10"/>
        <v>439.2</v>
      </c>
      <c r="P71" s="846"/>
    </row>
    <row r="72" spans="1:16" ht="19.5" customHeight="1">
      <c r="A72" s="10" t="s">
        <v>305</v>
      </c>
      <c r="B72" s="11"/>
      <c r="C72" s="326"/>
      <c r="D72" s="11"/>
      <c r="E72" s="299"/>
      <c r="F72" s="11">
        <v>1</v>
      </c>
      <c r="G72" s="299">
        <v>186.8</v>
      </c>
      <c r="H72" s="11"/>
      <c r="I72" s="326"/>
      <c r="J72" s="11"/>
      <c r="K72" s="299"/>
      <c r="L72" s="11"/>
      <c r="M72" s="11"/>
      <c r="N72" s="141">
        <f aca="true" t="shared" si="12" ref="N72:O74">SUM(B72,D72,F72,H72,J72,L72)</f>
        <v>1</v>
      </c>
      <c r="O72" s="335">
        <f t="shared" si="12"/>
        <v>186.8</v>
      </c>
      <c r="P72" s="846"/>
    </row>
    <row r="73" spans="1:15" ht="19.5" customHeight="1">
      <c r="A73" s="774" t="s">
        <v>40</v>
      </c>
      <c r="B73" s="11"/>
      <c r="C73" s="299"/>
      <c r="D73" s="11"/>
      <c r="E73" s="299"/>
      <c r="F73" s="11">
        <v>10</v>
      </c>
      <c r="G73" s="299">
        <v>1468.8</v>
      </c>
      <c r="H73" s="11"/>
      <c r="I73" s="326"/>
      <c r="J73" s="11"/>
      <c r="K73" s="326"/>
      <c r="L73" s="11"/>
      <c r="M73" s="11"/>
      <c r="N73" s="141">
        <f t="shared" si="12"/>
        <v>10</v>
      </c>
      <c r="O73" s="335">
        <f t="shared" si="12"/>
        <v>1468.8</v>
      </c>
    </row>
    <row r="74" spans="1:15" ht="19.5" customHeight="1">
      <c r="A74" s="10" t="s">
        <v>41</v>
      </c>
      <c r="B74" s="11"/>
      <c r="C74" s="299"/>
      <c r="D74" s="11"/>
      <c r="E74" s="299"/>
      <c r="F74" s="15">
        <v>8</v>
      </c>
      <c r="G74" s="662">
        <v>1348.7</v>
      </c>
      <c r="H74" s="11"/>
      <c r="I74" s="326"/>
      <c r="J74" s="11"/>
      <c r="K74" s="299"/>
      <c r="L74" s="11"/>
      <c r="M74" s="299"/>
      <c r="N74" s="141">
        <f t="shared" si="12"/>
        <v>8</v>
      </c>
      <c r="O74" s="335">
        <f t="shared" si="12"/>
        <v>1348.7</v>
      </c>
    </row>
    <row r="75" spans="1:15" ht="19.5" customHeight="1">
      <c r="A75" s="774" t="s">
        <v>42</v>
      </c>
      <c r="B75" s="11">
        <f>ApIII!T35</f>
        <v>9</v>
      </c>
      <c r="C75" s="299">
        <f>ApIII!U35</f>
        <v>3711.89</v>
      </c>
      <c r="D75" s="11"/>
      <c r="E75" s="326">
        <v>169</v>
      </c>
      <c r="F75" s="11">
        <v>3</v>
      </c>
      <c r="G75" s="299">
        <v>497.5</v>
      </c>
      <c r="H75" s="11"/>
      <c r="I75" s="326"/>
      <c r="J75" s="11"/>
      <c r="K75" s="299"/>
      <c r="L75" s="11"/>
      <c r="M75" s="11"/>
      <c r="N75" s="141">
        <f t="shared" si="9"/>
        <v>12</v>
      </c>
      <c r="O75" s="335">
        <f t="shared" si="10"/>
        <v>4378.389999999999</v>
      </c>
    </row>
    <row r="76" spans="1:15" ht="19.5" customHeight="1">
      <c r="A76" s="774" t="s">
        <v>346</v>
      </c>
      <c r="B76" s="11"/>
      <c r="C76" s="299"/>
      <c r="D76" s="11"/>
      <c r="E76" s="326"/>
      <c r="F76" s="11">
        <v>7</v>
      </c>
      <c r="G76" s="299">
        <v>1023.8</v>
      </c>
      <c r="H76" s="11"/>
      <c r="I76" s="326"/>
      <c r="J76" s="11"/>
      <c r="K76" s="299"/>
      <c r="L76" s="11"/>
      <c r="M76" s="11"/>
      <c r="N76" s="141">
        <f>SUM(B76,D76,F76,H76,J76,L76)</f>
        <v>7</v>
      </c>
      <c r="O76" s="335">
        <f>SUM(C76,E76,G76,I76,K76,M76)</f>
        <v>1023.8</v>
      </c>
    </row>
    <row r="77" spans="1:15" ht="19.5" customHeight="1">
      <c r="A77" s="774" t="s">
        <v>433</v>
      </c>
      <c r="B77" s="11"/>
      <c r="C77" s="299"/>
      <c r="D77" s="11"/>
      <c r="E77" s="326"/>
      <c r="F77" s="11">
        <v>2</v>
      </c>
      <c r="G77" s="299">
        <v>552.6</v>
      </c>
      <c r="H77" s="11"/>
      <c r="I77" s="326"/>
      <c r="J77" s="11"/>
      <c r="K77" s="299"/>
      <c r="L77" s="11"/>
      <c r="M77" s="11"/>
      <c r="N77" s="141">
        <f>SUM(B77,D77,F77,H77,J77,L77)</f>
        <v>2</v>
      </c>
      <c r="O77" s="335">
        <f>SUM(C77,E77,G77,I77,K77,M77)</f>
        <v>552.6</v>
      </c>
    </row>
    <row r="78" spans="1:15" ht="19.5" customHeight="1">
      <c r="A78" s="774" t="s">
        <v>43</v>
      </c>
      <c r="B78" s="11">
        <f>ApIII!T36</f>
        <v>2</v>
      </c>
      <c r="C78" s="299">
        <f>ApIII!U36</f>
        <v>265.6</v>
      </c>
      <c r="D78" s="11"/>
      <c r="E78" s="299">
        <v>503.6</v>
      </c>
      <c r="F78" s="11">
        <v>13</v>
      </c>
      <c r="G78" s="299">
        <v>2028.7</v>
      </c>
      <c r="H78" s="11"/>
      <c r="I78" s="326"/>
      <c r="J78" s="11"/>
      <c r="K78" s="299"/>
      <c r="L78" s="11"/>
      <c r="M78" s="11"/>
      <c r="N78" s="141">
        <f t="shared" si="9"/>
        <v>15</v>
      </c>
      <c r="O78" s="335">
        <f t="shared" si="10"/>
        <v>2797.9</v>
      </c>
    </row>
    <row r="79" spans="1:15" ht="19.5" customHeight="1">
      <c r="A79" s="774" t="s">
        <v>348</v>
      </c>
      <c r="B79" s="11"/>
      <c r="C79" s="299"/>
      <c r="D79" s="11"/>
      <c r="E79" s="299">
        <v>1088.4</v>
      </c>
      <c r="F79" s="11"/>
      <c r="G79" s="299"/>
      <c r="H79" s="11"/>
      <c r="I79" s="326"/>
      <c r="J79" s="11"/>
      <c r="K79" s="299"/>
      <c r="L79" s="11"/>
      <c r="M79" s="11"/>
      <c r="N79" s="141">
        <f t="shared" si="9"/>
        <v>0</v>
      </c>
      <c r="O79" s="335">
        <f t="shared" si="10"/>
        <v>1088.4</v>
      </c>
    </row>
    <row r="80" spans="1:15" ht="19.5" customHeight="1">
      <c r="A80" s="774" t="s">
        <v>551</v>
      </c>
      <c r="B80" s="11"/>
      <c r="C80" s="299"/>
      <c r="D80" s="11"/>
      <c r="E80" s="299"/>
      <c r="F80" s="11">
        <v>2</v>
      </c>
      <c r="G80" s="299">
        <v>419.8</v>
      </c>
      <c r="H80" s="11"/>
      <c r="I80" s="326"/>
      <c r="J80" s="11"/>
      <c r="K80" s="299"/>
      <c r="L80" s="11"/>
      <c r="M80" s="11"/>
      <c r="N80" s="141">
        <f>SUM(B80,D80,F80,H80,J80,L80)</f>
        <v>2</v>
      </c>
      <c r="O80" s="335">
        <f>SUM(C80,E80,G80,I80,K80,M80)</f>
        <v>419.8</v>
      </c>
    </row>
    <row r="81" spans="1:15" ht="19.5" customHeight="1">
      <c r="A81" s="10" t="s">
        <v>44</v>
      </c>
      <c r="B81" s="11">
        <f>ApIII!T37</f>
        <v>12</v>
      </c>
      <c r="C81" s="299">
        <f>ApIII!U37</f>
        <v>1942.8</v>
      </c>
      <c r="D81" s="11"/>
      <c r="E81" s="326"/>
      <c r="F81" s="11">
        <v>1</v>
      </c>
      <c r="G81" s="299">
        <v>153.4</v>
      </c>
      <c r="H81" s="11"/>
      <c r="I81" s="326"/>
      <c r="J81" s="11"/>
      <c r="K81" s="299"/>
      <c r="L81" s="11"/>
      <c r="M81" s="11"/>
      <c r="N81" s="141">
        <f>SUM(B81,D81,F81,H81,J81,L81)</f>
        <v>13</v>
      </c>
      <c r="O81" s="335">
        <f>SUM(C81,E81,G81,I81,K81,M81)</f>
        <v>2096.2</v>
      </c>
    </row>
    <row r="82" spans="1:15" ht="19.5" customHeight="1">
      <c r="A82" s="10" t="s">
        <v>163</v>
      </c>
      <c r="B82" s="11">
        <f>ApIII!T38</f>
        <v>3</v>
      </c>
      <c r="C82" s="299">
        <f>ApIII!U38</f>
        <v>282.3</v>
      </c>
      <c r="D82" s="11"/>
      <c r="E82" s="326"/>
      <c r="F82" s="11">
        <v>4</v>
      </c>
      <c r="G82" s="299">
        <v>531.4</v>
      </c>
      <c r="H82" s="11"/>
      <c r="I82" s="326"/>
      <c r="J82" s="11"/>
      <c r="K82" s="299"/>
      <c r="L82" s="11"/>
      <c r="M82" s="11"/>
      <c r="N82" s="141">
        <f t="shared" si="9"/>
        <v>7</v>
      </c>
      <c r="O82" s="335">
        <f t="shared" si="10"/>
        <v>813.7</v>
      </c>
    </row>
    <row r="83" spans="1:15" ht="19.5" customHeight="1">
      <c r="A83" s="10" t="s">
        <v>434</v>
      </c>
      <c r="B83" s="11"/>
      <c r="C83" s="299"/>
      <c r="D83" s="11"/>
      <c r="E83" s="326"/>
      <c r="F83" s="11">
        <v>3</v>
      </c>
      <c r="G83" s="299">
        <v>865.5</v>
      </c>
      <c r="H83" s="11"/>
      <c r="I83" s="326"/>
      <c r="J83" s="11"/>
      <c r="K83" s="299"/>
      <c r="L83" s="11"/>
      <c r="M83" s="11"/>
      <c r="N83" s="141">
        <f>SUM(B83,D83,F83,H83,J83,L83)</f>
        <v>3</v>
      </c>
      <c r="O83" s="335">
        <f>SUM(C83,E83,G83,I83,K83,M83)</f>
        <v>865.5</v>
      </c>
    </row>
    <row r="84" spans="1:15" ht="19.5" customHeight="1">
      <c r="A84" s="10" t="s">
        <v>350</v>
      </c>
      <c r="B84" s="11"/>
      <c r="C84" s="299"/>
      <c r="D84" s="11"/>
      <c r="E84" s="326"/>
      <c r="F84" s="11">
        <v>1</v>
      </c>
      <c r="G84" s="299">
        <v>121.1</v>
      </c>
      <c r="H84" s="11"/>
      <c r="I84" s="326"/>
      <c r="J84" s="11"/>
      <c r="K84" s="299"/>
      <c r="L84" s="11"/>
      <c r="M84" s="11"/>
      <c r="N84" s="141">
        <f>SUM(B84,D84,F84,H84,J84,L84)</f>
        <v>1</v>
      </c>
      <c r="O84" s="335">
        <f>SUM(C84,E84,G84,I84,K84,M84)</f>
        <v>121.1</v>
      </c>
    </row>
    <row r="85" spans="1:15" ht="19.5" customHeight="1">
      <c r="A85" s="10" t="s">
        <v>372</v>
      </c>
      <c r="B85" s="11">
        <f>ApIII!T39</f>
        <v>5</v>
      </c>
      <c r="C85" s="299">
        <f>ApIII!U39</f>
        <v>575.5</v>
      </c>
      <c r="D85" s="11">
        <v>2</v>
      </c>
      <c r="E85" s="299">
        <v>2184</v>
      </c>
      <c r="F85" s="11">
        <v>1</v>
      </c>
      <c r="G85" s="299">
        <v>155.4</v>
      </c>
      <c r="H85" s="11"/>
      <c r="I85" s="326"/>
      <c r="J85" s="11"/>
      <c r="K85" s="299"/>
      <c r="L85" s="11"/>
      <c r="M85" s="11"/>
      <c r="N85" s="141">
        <f t="shared" si="9"/>
        <v>8</v>
      </c>
      <c r="O85" s="335">
        <f t="shared" si="10"/>
        <v>2914.9</v>
      </c>
    </row>
    <row r="86" spans="1:15" ht="19.5" customHeight="1">
      <c r="A86" s="10" t="s">
        <v>45</v>
      </c>
      <c r="B86" s="11"/>
      <c r="C86" s="299"/>
      <c r="D86" s="11"/>
      <c r="E86" s="299"/>
      <c r="F86" s="11">
        <v>7</v>
      </c>
      <c r="G86" s="299">
        <v>1157.1</v>
      </c>
      <c r="H86" s="11"/>
      <c r="I86" s="326"/>
      <c r="J86" s="11"/>
      <c r="K86" s="299"/>
      <c r="L86" s="11"/>
      <c r="M86" s="11"/>
      <c r="N86" s="141">
        <f>SUM(B86,D86,F86,H86,J86,L86)</f>
        <v>7</v>
      </c>
      <c r="O86" s="335">
        <f>SUM(C86,E86,G86,I86,K86,M86)</f>
        <v>1157.1</v>
      </c>
    </row>
    <row r="87" spans="1:15" ht="19.5" customHeight="1">
      <c r="A87" s="10" t="s">
        <v>46</v>
      </c>
      <c r="B87" s="11">
        <f>ApIII!T40</f>
        <v>3</v>
      </c>
      <c r="C87" s="299">
        <f>ApIII!U40</f>
        <v>2416.6000000000004</v>
      </c>
      <c r="D87" s="11"/>
      <c r="E87" s="299"/>
      <c r="F87" s="11">
        <v>5</v>
      </c>
      <c r="G87" s="299">
        <v>786.2</v>
      </c>
      <c r="H87" s="11"/>
      <c r="I87" s="326"/>
      <c r="J87" s="11"/>
      <c r="K87" s="299"/>
      <c r="L87" s="11"/>
      <c r="M87" s="11"/>
      <c r="N87" s="141">
        <f t="shared" si="9"/>
        <v>8</v>
      </c>
      <c r="O87" s="335">
        <f t="shared" si="10"/>
        <v>3202.8</v>
      </c>
    </row>
    <row r="88" spans="1:15" ht="19.5" customHeight="1">
      <c r="A88" s="10" t="s">
        <v>303</v>
      </c>
      <c r="B88" s="11">
        <f>ApIII!T41</f>
        <v>2</v>
      </c>
      <c r="C88" s="299">
        <f>ApIII!U41</f>
        <v>398</v>
      </c>
      <c r="D88" s="11"/>
      <c r="E88" s="299"/>
      <c r="F88" s="11">
        <v>4</v>
      </c>
      <c r="G88" s="299">
        <v>820.8</v>
      </c>
      <c r="H88" s="11"/>
      <c r="I88" s="326"/>
      <c r="J88" s="11"/>
      <c r="K88" s="299"/>
      <c r="L88" s="11"/>
      <c r="M88" s="11"/>
      <c r="N88" s="141">
        <f t="shared" si="9"/>
        <v>6</v>
      </c>
      <c r="O88" s="335">
        <f t="shared" si="10"/>
        <v>1218.8</v>
      </c>
    </row>
    <row r="89" spans="1:15" ht="18" customHeight="1">
      <c r="A89" s="10" t="s">
        <v>47</v>
      </c>
      <c r="B89" s="11">
        <f>ApIII!T42</f>
        <v>1</v>
      </c>
      <c r="C89" s="299">
        <f>ApIII!U42</f>
        <v>1028.9</v>
      </c>
      <c r="D89" s="11">
        <v>1</v>
      </c>
      <c r="E89" s="299">
        <v>113</v>
      </c>
      <c r="F89" s="11">
        <v>11</v>
      </c>
      <c r="G89" s="299">
        <v>1618.1</v>
      </c>
      <c r="H89" s="11"/>
      <c r="I89" s="326"/>
      <c r="J89" s="11"/>
      <c r="K89" s="299"/>
      <c r="L89" s="11"/>
      <c r="M89" s="11"/>
      <c r="N89" s="141">
        <f>SUM(B89,D89,F89,H89,J89,L89)</f>
        <v>13</v>
      </c>
      <c r="O89" s="335">
        <f>SUM(C89,E89,G89,I89,K89,M89)</f>
        <v>2760</v>
      </c>
    </row>
    <row r="90" spans="1:15" s="207" customFormat="1" ht="18" customHeight="1">
      <c r="A90" s="10" t="s">
        <v>48</v>
      </c>
      <c r="B90" s="11"/>
      <c r="C90" s="299"/>
      <c r="D90" s="11">
        <v>1</v>
      </c>
      <c r="E90" s="326">
        <v>151.1</v>
      </c>
      <c r="F90" s="11">
        <v>6</v>
      </c>
      <c r="G90" s="299">
        <v>1027.7</v>
      </c>
      <c r="H90" s="11"/>
      <c r="I90" s="326"/>
      <c r="J90" s="11"/>
      <c r="K90" s="326"/>
      <c r="L90" s="11"/>
      <c r="M90" s="11"/>
      <c r="N90" s="141">
        <f>SUM(B90,D90,F90,H90,J90,L90)</f>
        <v>7</v>
      </c>
      <c r="O90" s="335">
        <f>SUM(C90,E90,G90,I90,K90,M90)</f>
        <v>1178.8</v>
      </c>
    </row>
    <row r="91" spans="1:15" ht="21.75" customHeight="1">
      <c r="A91" s="972" t="s">
        <v>121</v>
      </c>
      <c r="B91" s="973"/>
      <c r="C91" s="974"/>
      <c r="D91" s="973"/>
      <c r="E91" s="973"/>
      <c r="F91" s="973"/>
      <c r="G91" s="973"/>
      <c r="H91" s="973"/>
      <c r="I91" s="973"/>
      <c r="J91" s="973"/>
      <c r="K91" s="973"/>
      <c r="L91" s="973"/>
      <c r="M91" s="973"/>
      <c r="N91" s="975"/>
      <c r="O91" s="976"/>
    </row>
    <row r="92" spans="1:15" ht="19.5" customHeight="1">
      <c r="A92" s="10" t="s">
        <v>352</v>
      </c>
      <c r="B92" s="11"/>
      <c r="C92" s="299"/>
      <c r="D92" s="11"/>
      <c r="E92" s="326"/>
      <c r="F92" s="11">
        <v>4</v>
      </c>
      <c r="G92" s="299">
        <v>557.9</v>
      </c>
      <c r="H92" s="11"/>
      <c r="I92" s="326"/>
      <c r="J92" s="11"/>
      <c r="K92" s="326"/>
      <c r="L92" s="11"/>
      <c r="M92" s="11"/>
      <c r="N92" s="141">
        <f>SUM(B92,D92,F92,H92,J92,L92)</f>
        <v>4</v>
      </c>
      <c r="O92" s="335">
        <f>SUM(C92,E92,G92,I92,K92,M92)</f>
        <v>557.9</v>
      </c>
    </row>
    <row r="93" spans="1:15" ht="19.5" customHeight="1">
      <c r="A93" s="10" t="s">
        <v>353</v>
      </c>
      <c r="B93" s="11"/>
      <c r="C93" s="299"/>
      <c r="D93" s="11"/>
      <c r="E93" s="326"/>
      <c r="F93" s="11">
        <v>6</v>
      </c>
      <c r="G93" s="299">
        <v>884.7</v>
      </c>
      <c r="H93" s="11"/>
      <c r="I93" s="326"/>
      <c r="J93" s="11"/>
      <c r="K93" s="326"/>
      <c r="L93" s="11"/>
      <c r="M93" s="11"/>
      <c r="N93" s="141">
        <f>SUM(B93,D93,F93,H93,J93,L93)</f>
        <v>6</v>
      </c>
      <c r="O93" s="335">
        <f>SUM(C93,E93,G93,I93,K93,M93)</f>
        <v>884.7</v>
      </c>
    </row>
    <row r="94" spans="1:15" ht="19.5" customHeight="1">
      <c r="A94" s="10" t="s">
        <v>200</v>
      </c>
      <c r="B94" s="11"/>
      <c r="C94" s="299"/>
      <c r="D94" s="11"/>
      <c r="E94" s="326"/>
      <c r="F94" s="11">
        <v>3</v>
      </c>
      <c r="G94" s="299">
        <v>439</v>
      </c>
      <c r="H94" s="11"/>
      <c r="I94" s="326"/>
      <c r="J94" s="11"/>
      <c r="K94" s="326"/>
      <c r="L94" s="11"/>
      <c r="M94" s="11"/>
      <c r="N94" s="141">
        <f aca="true" t="shared" si="13" ref="N94:O98">SUM(B94,D94,F94,H94,J94,L94)</f>
        <v>3</v>
      </c>
      <c r="O94" s="335">
        <f t="shared" si="13"/>
        <v>439</v>
      </c>
    </row>
    <row r="95" spans="1:15" ht="19.5" customHeight="1">
      <c r="A95" s="10" t="s">
        <v>293</v>
      </c>
      <c r="B95" s="11">
        <f>ApIII!T44</f>
        <v>0</v>
      </c>
      <c r="C95" s="299">
        <f>ApIII!U44</f>
        <v>0</v>
      </c>
      <c r="D95" s="11"/>
      <c r="E95" s="326"/>
      <c r="F95" s="11"/>
      <c r="G95" s="299"/>
      <c r="H95" s="11"/>
      <c r="I95" s="326"/>
      <c r="J95" s="11"/>
      <c r="K95" s="326"/>
      <c r="L95" s="11">
        <v>1</v>
      </c>
      <c r="M95" s="299">
        <v>62.8</v>
      </c>
      <c r="N95" s="141">
        <f>SUM(B95,D95,F95,H95,J95,L95)</f>
        <v>1</v>
      </c>
      <c r="O95" s="335">
        <f>SUM(C95,E95,G95,I95,K95,M95)</f>
        <v>62.8</v>
      </c>
    </row>
    <row r="96" spans="1:15" ht="19.5" customHeight="1">
      <c r="A96" s="10" t="s">
        <v>294</v>
      </c>
      <c r="B96" s="11">
        <f>ApIII!T45</f>
        <v>0</v>
      </c>
      <c r="C96" s="299">
        <f>ApIII!U45</f>
        <v>1011.4</v>
      </c>
      <c r="D96" s="11"/>
      <c r="E96" s="326"/>
      <c r="F96" s="11">
        <v>11</v>
      </c>
      <c r="G96" s="299">
        <f>1204.6+475.8</f>
        <v>1680.3999999999999</v>
      </c>
      <c r="H96" s="11"/>
      <c r="I96" s="326"/>
      <c r="J96" s="11"/>
      <c r="K96" s="326"/>
      <c r="L96" s="11"/>
      <c r="M96" s="11"/>
      <c r="N96" s="141">
        <f t="shared" si="13"/>
        <v>11</v>
      </c>
      <c r="O96" s="335">
        <f t="shared" si="13"/>
        <v>2691.7999999999997</v>
      </c>
    </row>
    <row r="97" spans="1:15" ht="19.5" customHeight="1">
      <c r="A97" s="10" t="s">
        <v>33</v>
      </c>
      <c r="B97" s="11">
        <f>ApIII!T46</f>
        <v>0</v>
      </c>
      <c r="C97" s="299">
        <f>ApIII!U46</f>
        <v>0</v>
      </c>
      <c r="D97" s="11"/>
      <c r="E97" s="326"/>
      <c r="F97" s="11">
        <v>4</v>
      </c>
      <c r="G97" s="299">
        <v>640.9</v>
      </c>
      <c r="H97" s="11"/>
      <c r="I97" s="326"/>
      <c r="J97" s="11"/>
      <c r="K97" s="326"/>
      <c r="L97" s="11">
        <v>1</v>
      </c>
      <c r="M97" s="299">
        <v>142.7</v>
      </c>
      <c r="N97" s="141">
        <f t="shared" si="13"/>
        <v>5</v>
      </c>
      <c r="O97" s="335">
        <f t="shared" si="13"/>
        <v>783.5999999999999</v>
      </c>
    </row>
    <row r="98" spans="1:15" ht="21.75">
      <c r="A98" s="16" t="s">
        <v>34</v>
      </c>
      <c r="B98" s="17"/>
      <c r="C98" s="346"/>
      <c r="D98" s="17"/>
      <c r="E98" s="327"/>
      <c r="F98" s="17">
        <v>5</v>
      </c>
      <c r="G98" s="346">
        <v>784.8</v>
      </c>
      <c r="H98" s="17"/>
      <c r="I98" s="327"/>
      <c r="J98" s="17"/>
      <c r="K98" s="327"/>
      <c r="L98" s="17"/>
      <c r="M98" s="17"/>
      <c r="N98" s="142">
        <f t="shared" si="13"/>
        <v>5</v>
      </c>
      <c r="O98" s="336">
        <f t="shared" si="13"/>
        <v>784.8</v>
      </c>
    </row>
    <row r="99" spans="1:15" ht="21.75" customHeight="1">
      <c r="A99" s="354" t="s">
        <v>122</v>
      </c>
      <c r="B99" s="367"/>
      <c r="C99" s="358"/>
      <c r="D99" s="367"/>
      <c r="E99" s="358"/>
      <c r="F99" s="367"/>
      <c r="G99" s="358"/>
      <c r="H99" s="367"/>
      <c r="I99" s="358"/>
      <c r="J99" s="368"/>
      <c r="K99" s="358"/>
      <c r="L99" s="367"/>
      <c r="M99" s="367"/>
      <c r="N99" s="360"/>
      <c r="O99" s="361"/>
    </row>
    <row r="100" spans="1:15" ht="20.25" customHeight="1">
      <c r="A100" s="774" t="s">
        <v>139</v>
      </c>
      <c r="B100" s="11"/>
      <c r="C100" s="299"/>
      <c r="D100" s="11"/>
      <c r="E100" s="326"/>
      <c r="F100" s="11">
        <v>4</v>
      </c>
      <c r="G100" s="299">
        <v>912.5</v>
      </c>
      <c r="H100" s="11"/>
      <c r="I100" s="326"/>
      <c r="J100" s="11"/>
      <c r="K100" s="326"/>
      <c r="L100" s="11"/>
      <c r="M100" s="299"/>
      <c r="N100" s="141">
        <f aca="true" t="shared" si="14" ref="N100:N113">SUM(B100,D100,F100,H100,J100,L100)</f>
        <v>4</v>
      </c>
      <c r="O100" s="335">
        <f aca="true" t="shared" si="15" ref="O100:O113">SUM(C100,E100,G100,I100,K100,M100)</f>
        <v>912.5</v>
      </c>
    </row>
    <row r="101" spans="1:15" ht="20.25" customHeight="1">
      <c r="A101" s="774" t="s">
        <v>225</v>
      </c>
      <c r="B101" s="11"/>
      <c r="C101" s="299"/>
      <c r="D101" s="11"/>
      <c r="E101" s="326"/>
      <c r="F101" s="11">
        <v>5</v>
      </c>
      <c r="G101" s="299">
        <v>1091.4</v>
      </c>
      <c r="H101" s="11"/>
      <c r="I101" s="326"/>
      <c r="J101" s="11"/>
      <c r="K101" s="326"/>
      <c r="L101" s="11"/>
      <c r="M101" s="299"/>
      <c r="N101" s="141">
        <f t="shared" si="14"/>
        <v>5</v>
      </c>
      <c r="O101" s="335">
        <f t="shared" si="15"/>
        <v>1091.4</v>
      </c>
    </row>
    <row r="102" spans="1:15" ht="20.25" customHeight="1">
      <c r="A102" s="774" t="s">
        <v>544</v>
      </c>
      <c r="B102" s="11"/>
      <c r="C102" s="299"/>
      <c r="D102" s="11"/>
      <c r="E102" s="326"/>
      <c r="F102" s="11">
        <v>1</v>
      </c>
      <c r="G102" s="299">
        <v>283.1</v>
      </c>
      <c r="H102" s="11"/>
      <c r="I102" s="326"/>
      <c r="J102" s="11"/>
      <c r="K102" s="326"/>
      <c r="L102" s="11"/>
      <c r="M102" s="299"/>
      <c r="N102" s="141">
        <f t="shared" si="14"/>
        <v>1</v>
      </c>
      <c r="O102" s="335">
        <f t="shared" si="15"/>
        <v>283.1</v>
      </c>
    </row>
    <row r="103" spans="1:15" ht="20.25" customHeight="1">
      <c r="A103" s="774" t="s">
        <v>361</v>
      </c>
      <c r="B103" s="11"/>
      <c r="C103" s="299"/>
      <c r="D103" s="11"/>
      <c r="E103" s="326"/>
      <c r="F103" s="11">
        <v>2</v>
      </c>
      <c r="G103" s="299">
        <v>590.8</v>
      </c>
      <c r="H103" s="11"/>
      <c r="I103" s="326"/>
      <c r="J103" s="11"/>
      <c r="K103" s="326"/>
      <c r="L103" s="11"/>
      <c r="M103" s="11"/>
      <c r="N103" s="141">
        <f>SUM(B103,D103,F103,H103,J103,L103)</f>
        <v>2</v>
      </c>
      <c r="O103" s="335">
        <f>SUM(C103,E103,G103,I103,K103,M103)</f>
        <v>590.8</v>
      </c>
    </row>
    <row r="104" spans="1:15" ht="20.25" customHeight="1">
      <c r="A104" s="774" t="s">
        <v>363</v>
      </c>
      <c r="B104" s="11"/>
      <c r="C104" s="299"/>
      <c r="D104" s="11"/>
      <c r="E104" s="326"/>
      <c r="F104" s="11">
        <v>1</v>
      </c>
      <c r="G104" s="299">
        <v>254.9</v>
      </c>
      <c r="H104" s="11"/>
      <c r="I104" s="326"/>
      <c r="J104" s="11"/>
      <c r="K104" s="326"/>
      <c r="L104" s="11"/>
      <c r="M104" s="11"/>
      <c r="N104" s="141">
        <f>SUM(B104,D104,F104,H104,J104,L104)</f>
        <v>1</v>
      </c>
      <c r="O104" s="335">
        <f>SUM(C104,E104,G104,I104,K104,M104)</f>
        <v>254.9</v>
      </c>
    </row>
    <row r="105" spans="1:15" ht="20.25" customHeight="1">
      <c r="A105" s="774" t="s">
        <v>49</v>
      </c>
      <c r="B105" s="11"/>
      <c r="C105" s="299"/>
      <c r="D105" s="11"/>
      <c r="E105" s="326"/>
      <c r="F105" s="11">
        <v>9</v>
      </c>
      <c r="G105" s="299">
        <f>1709.2+685</f>
        <v>2394.2</v>
      </c>
      <c r="H105" s="11"/>
      <c r="I105" s="326"/>
      <c r="J105" s="11"/>
      <c r="K105" s="326"/>
      <c r="L105" s="11"/>
      <c r="M105" s="11"/>
      <c r="N105" s="141">
        <f t="shared" si="14"/>
        <v>9</v>
      </c>
      <c r="O105" s="335">
        <f t="shared" si="15"/>
        <v>2394.2</v>
      </c>
    </row>
    <row r="106" spans="1:15" ht="20.25" customHeight="1">
      <c r="A106" s="774" t="s">
        <v>50</v>
      </c>
      <c r="B106" s="11"/>
      <c r="C106" s="299"/>
      <c r="D106" s="11"/>
      <c r="E106" s="326"/>
      <c r="F106" s="11">
        <f>ApIX!R106</f>
        <v>4</v>
      </c>
      <c r="G106" s="299">
        <f>ApIX!S106</f>
        <v>1066.3999999999999</v>
      </c>
      <c r="H106" s="11"/>
      <c r="I106" s="326"/>
      <c r="J106" s="11"/>
      <c r="K106" s="326"/>
      <c r="L106" s="11"/>
      <c r="M106" s="11"/>
      <c r="N106" s="141">
        <f t="shared" si="14"/>
        <v>4</v>
      </c>
      <c r="O106" s="335">
        <f t="shared" si="15"/>
        <v>1066.3999999999999</v>
      </c>
    </row>
    <row r="107" spans="1:15" ht="20.25" customHeight="1">
      <c r="A107" s="774" t="s">
        <v>150</v>
      </c>
      <c r="B107" s="11"/>
      <c r="C107" s="326"/>
      <c r="D107" s="11"/>
      <c r="E107" s="299"/>
      <c r="F107" s="11">
        <v>2</v>
      </c>
      <c r="G107" s="299">
        <v>766.5</v>
      </c>
      <c r="H107" s="11"/>
      <c r="I107" s="326"/>
      <c r="J107" s="11"/>
      <c r="K107" s="326"/>
      <c r="L107" s="11"/>
      <c r="M107" s="299"/>
      <c r="N107" s="141">
        <f t="shared" si="14"/>
        <v>2</v>
      </c>
      <c r="O107" s="335">
        <f t="shared" si="15"/>
        <v>766.5</v>
      </c>
    </row>
    <row r="108" spans="1:15" ht="20.25" customHeight="1">
      <c r="A108" s="774" t="s">
        <v>188</v>
      </c>
      <c r="B108" s="11"/>
      <c r="C108" s="299"/>
      <c r="D108" s="11"/>
      <c r="E108" s="299"/>
      <c r="F108" s="11">
        <v>3</v>
      </c>
      <c r="G108" s="299">
        <v>860.3</v>
      </c>
      <c r="H108" s="11"/>
      <c r="I108" s="326"/>
      <c r="J108" s="11"/>
      <c r="K108" s="326"/>
      <c r="L108" s="11"/>
      <c r="M108" s="11"/>
      <c r="N108" s="141">
        <f t="shared" si="14"/>
        <v>3</v>
      </c>
      <c r="O108" s="335">
        <f t="shared" si="15"/>
        <v>860.3</v>
      </c>
    </row>
    <row r="109" spans="1:15" ht="20.25" customHeight="1">
      <c r="A109" s="774" t="s">
        <v>365</v>
      </c>
      <c r="B109" s="11"/>
      <c r="C109" s="299"/>
      <c r="D109" s="11"/>
      <c r="E109" s="299"/>
      <c r="F109" s="11">
        <v>4</v>
      </c>
      <c r="G109" s="299">
        <v>1215</v>
      </c>
      <c r="H109" s="11"/>
      <c r="I109" s="326"/>
      <c r="J109" s="11"/>
      <c r="K109" s="326"/>
      <c r="L109" s="11"/>
      <c r="M109" s="11"/>
      <c r="N109" s="141">
        <f>SUM(B109,D109,F109,H109,J109,L109)</f>
        <v>4</v>
      </c>
      <c r="O109" s="335">
        <f>SUM(C109,E109,G109,I109,K109,M109)</f>
        <v>1215</v>
      </c>
    </row>
    <row r="110" spans="1:15" ht="20.25" customHeight="1">
      <c r="A110" s="774" t="s">
        <v>154</v>
      </c>
      <c r="B110" s="11"/>
      <c r="C110" s="299"/>
      <c r="D110" s="11"/>
      <c r="E110" s="299"/>
      <c r="F110" s="11">
        <v>2</v>
      </c>
      <c r="G110" s="299">
        <v>573.4</v>
      </c>
      <c r="H110" s="11"/>
      <c r="I110" s="326"/>
      <c r="J110" s="11"/>
      <c r="K110" s="326"/>
      <c r="L110" s="11"/>
      <c r="M110" s="11"/>
      <c r="N110" s="141">
        <f>SUM(B110,D110,F110,H110,J110,L110)</f>
        <v>2</v>
      </c>
      <c r="O110" s="335">
        <f>SUM(C110,E110,G110,I110,K110,M110)</f>
        <v>573.4</v>
      </c>
    </row>
    <row r="111" spans="1:15" ht="20.25" customHeight="1">
      <c r="A111" s="774" t="s">
        <v>366</v>
      </c>
      <c r="B111" s="11"/>
      <c r="C111" s="299"/>
      <c r="D111" s="11"/>
      <c r="E111" s="299"/>
      <c r="F111" s="11">
        <v>3</v>
      </c>
      <c r="G111" s="299">
        <v>866.1</v>
      </c>
      <c r="H111" s="11"/>
      <c r="I111" s="326"/>
      <c r="J111" s="11"/>
      <c r="K111" s="326"/>
      <c r="L111" s="11"/>
      <c r="M111" s="11"/>
      <c r="N111" s="141">
        <f t="shared" si="14"/>
        <v>3</v>
      </c>
      <c r="O111" s="335">
        <f t="shared" si="15"/>
        <v>866.1</v>
      </c>
    </row>
    <row r="112" spans="1:15" ht="20.25" customHeight="1">
      <c r="A112" s="774" t="s">
        <v>431</v>
      </c>
      <c r="B112" s="11"/>
      <c r="C112" s="326"/>
      <c r="D112" s="11"/>
      <c r="E112" s="299">
        <v>227.9</v>
      </c>
      <c r="F112" s="11">
        <v>1</v>
      </c>
      <c r="G112" s="299">
        <v>287.8</v>
      </c>
      <c r="H112" s="11"/>
      <c r="I112" s="326"/>
      <c r="J112" s="11"/>
      <c r="K112" s="326"/>
      <c r="L112" s="11"/>
      <c r="M112" s="11"/>
      <c r="N112" s="141">
        <f>SUM(B112,D112,F112,H112,J112,L112)</f>
        <v>1</v>
      </c>
      <c r="O112" s="335">
        <f>SUM(C112,E112,G112,I112,K112,M112)</f>
        <v>515.7</v>
      </c>
    </row>
    <row r="113" spans="1:15" ht="20.25" customHeight="1">
      <c r="A113" s="774" t="s">
        <v>547</v>
      </c>
      <c r="B113" s="11"/>
      <c r="C113" s="326"/>
      <c r="D113" s="11">
        <v>1</v>
      </c>
      <c r="E113" s="299">
        <v>241.5</v>
      </c>
      <c r="F113" s="11">
        <v>2</v>
      </c>
      <c r="G113" s="299">
        <v>536.4</v>
      </c>
      <c r="H113" s="11"/>
      <c r="I113" s="326"/>
      <c r="J113" s="11"/>
      <c r="K113" s="326"/>
      <c r="L113" s="11"/>
      <c r="M113" s="11"/>
      <c r="N113" s="141">
        <f t="shared" si="14"/>
        <v>3</v>
      </c>
      <c r="O113" s="335">
        <f t="shared" si="15"/>
        <v>777.9</v>
      </c>
    </row>
    <row r="114" spans="1:15" ht="20.25" customHeight="1">
      <c r="A114" s="774" t="s">
        <v>296</v>
      </c>
      <c r="B114" s="11"/>
      <c r="C114" s="326"/>
      <c r="D114" s="11"/>
      <c r="E114" s="299"/>
      <c r="F114" s="11">
        <v>1</v>
      </c>
      <c r="G114" s="299">
        <v>264.7</v>
      </c>
      <c r="H114" s="11"/>
      <c r="I114" s="326"/>
      <c r="J114" s="11"/>
      <c r="K114" s="326"/>
      <c r="L114" s="11"/>
      <c r="M114" s="11"/>
      <c r="N114" s="141">
        <f>SUM(B114,D114,F114,H114,J114,L114)</f>
        <v>1</v>
      </c>
      <c r="O114" s="335">
        <f>SUM(C114,E114,G114,I114,K114,M114)</f>
        <v>264.7</v>
      </c>
    </row>
    <row r="115" spans="1:15" ht="20.25" customHeight="1">
      <c r="A115" s="774" t="s">
        <v>51</v>
      </c>
      <c r="B115" s="11"/>
      <c r="C115" s="299"/>
      <c r="D115" s="11"/>
      <c r="E115" s="299"/>
      <c r="F115" s="11">
        <v>9</v>
      </c>
      <c r="G115" s="299">
        <v>2191.8</v>
      </c>
      <c r="H115" s="11"/>
      <c r="I115" s="326"/>
      <c r="J115" s="11"/>
      <c r="K115" s="326"/>
      <c r="L115" s="11"/>
      <c r="M115" s="299"/>
      <c r="N115" s="141">
        <f>SUM(B115,D115,F115,H115,J115,L115)</f>
        <v>9</v>
      </c>
      <c r="O115" s="335">
        <f>SUM(C115,E115,G115,I115,K115,M115)</f>
        <v>2191.8</v>
      </c>
    </row>
    <row r="116" spans="1:15" ht="20.25" customHeight="1">
      <c r="A116" s="774" t="s">
        <v>220</v>
      </c>
      <c r="B116" s="11"/>
      <c r="C116" s="299"/>
      <c r="D116" s="11"/>
      <c r="E116" s="326"/>
      <c r="F116" s="11">
        <v>2</v>
      </c>
      <c r="G116" s="299">
        <v>486.3</v>
      </c>
      <c r="H116" s="11"/>
      <c r="I116" s="326"/>
      <c r="J116" s="11"/>
      <c r="K116" s="326"/>
      <c r="L116" s="11"/>
      <c r="M116" s="11"/>
      <c r="N116" s="141">
        <f aca="true" t="shared" si="16" ref="N116:O118">SUM(B116,D116,F116,H116,J116,L116)</f>
        <v>2</v>
      </c>
      <c r="O116" s="335">
        <f t="shared" si="16"/>
        <v>486.3</v>
      </c>
    </row>
    <row r="117" spans="1:15" ht="20.25" customHeight="1">
      <c r="A117" s="774" t="s">
        <v>155</v>
      </c>
      <c r="B117" s="11"/>
      <c r="C117" s="299"/>
      <c r="D117" s="11"/>
      <c r="E117" s="326"/>
      <c r="F117" s="11">
        <v>1</v>
      </c>
      <c r="G117" s="299">
        <v>228</v>
      </c>
      <c r="H117" s="11"/>
      <c r="I117" s="326"/>
      <c r="J117" s="11"/>
      <c r="K117" s="326"/>
      <c r="L117" s="11"/>
      <c r="M117" s="299"/>
      <c r="N117" s="141">
        <f t="shared" si="16"/>
        <v>1</v>
      </c>
      <c r="O117" s="335">
        <f t="shared" si="16"/>
        <v>228</v>
      </c>
    </row>
    <row r="118" spans="1:15" ht="20.25" customHeight="1">
      <c r="A118" s="774" t="s">
        <v>52</v>
      </c>
      <c r="B118" s="11"/>
      <c r="C118" s="299"/>
      <c r="D118" s="11"/>
      <c r="E118" s="326"/>
      <c r="F118" s="11">
        <v>4</v>
      </c>
      <c r="G118" s="299">
        <v>1342.6</v>
      </c>
      <c r="H118" s="11"/>
      <c r="I118" s="326"/>
      <c r="J118" s="11"/>
      <c r="K118" s="326"/>
      <c r="L118" s="11"/>
      <c r="M118" s="299"/>
      <c r="N118" s="141">
        <f t="shared" si="16"/>
        <v>4</v>
      </c>
      <c r="O118" s="335">
        <f t="shared" si="16"/>
        <v>1342.6</v>
      </c>
    </row>
    <row r="119" spans="1:15" ht="20.25" customHeight="1">
      <c r="A119" s="774" t="s">
        <v>550</v>
      </c>
      <c r="B119" s="11"/>
      <c r="C119" s="299"/>
      <c r="D119" s="11"/>
      <c r="E119" s="326"/>
      <c r="F119" s="11">
        <v>2</v>
      </c>
      <c r="G119" s="326">
        <v>642.2</v>
      </c>
      <c r="H119" s="11"/>
      <c r="I119" s="326"/>
      <c r="J119" s="11"/>
      <c r="K119" s="326"/>
      <c r="L119" s="11"/>
      <c r="M119" s="299"/>
      <c r="N119" s="141">
        <f aca="true" t="shared" si="17" ref="N119:O122">SUM(B119,D119,F119,H119,J119,L119)</f>
        <v>2</v>
      </c>
      <c r="O119" s="335">
        <f t="shared" si="17"/>
        <v>642.2</v>
      </c>
    </row>
    <row r="120" spans="1:15" ht="20.25" customHeight="1">
      <c r="A120" s="774" t="s">
        <v>435</v>
      </c>
      <c r="B120" s="11"/>
      <c r="C120" s="299"/>
      <c r="D120" s="11"/>
      <c r="E120" s="326"/>
      <c r="F120" s="11">
        <v>1</v>
      </c>
      <c r="G120" s="326">
        <v>312.2</v>
      </c>
      <c r="H120" s="11"/>
      <c r="I120" s="326"/>
      <c r="J120" s="11"/>
      <c r="K120" s="326"/>
      <c r="L120" s="11"/>
      <c r="M120" s="299"/>
      <c r="N120" s="141">
        <f t="shared" si="17"/>
        <v>1</v>
      </c>
      <c r="O120" s="335">
        <f t="shared" si="17"/>
        <v>312.2</v>
      </c>
    </row>
    <row r="121" spans="1:15" ht="20.25" customHeight="1">
      <c r="A121" s="774" t="s">
        <v>307</v>
      </c>
      <c r="B121" s="11"/>
      <c r="C121" s="299"/>
      <c r="D121" s="11"/>
      <c r="E121" s="326"/>
      <c r="F121" s="11">
        <v>1</v>
      </c>
      <c r="G121" s="326">
        <v>399.8</v>
      </c>
      <c r="H121" s="11"/>
      <c r="I121" s="326"/>
      <c r="J121" s="11"/>
      <c r="K121" s="326"/>
      <c r="L121" s="11"/>
      <c r="M121" s="299"/>
      <c r="N121" s="141">
        <f>SUM(B121,D121,F121,H121,J121,L121)</f>
        <v>1</v>
      </c>
      <c r="O121" s="335">
        <f>SUM(C121,E121,G121,I121,K121,M121)</f>
        <v>399.8</v>
      </c>
    </row>
    <row r="122" spans="1:15" ht="20.25" customHeight="1">
      <c r="A122" s="774" t="s">
        <v>552</v>
      </c>
      <c r="B122" s="11"/>
      <c r="C122" s="299"/>
      <c r="D122" s="11"/>
      <c r="E122" s="326"/>
      <c r="F122" s="11">
        <v>4</v>
      </c>
      <c r="G122" s="326">
        <v>1075.6</v>
      </c>
      <c r="H122" s="11"/>
      <c r="I122" s="326"/>
      <c r="J122" s="11"/>
      <c r="K122" s="326"/>
      <c r="L122" s="11"/>
      <c r="M122" s="299"/>
      <c r="N122" s="141">
        <f t="shared" si="17"/>
        <v>4</v>
      </c>
      <c r="O122" s="335">
        <f t="shared" si="17"/>
        <v>1075.6</v>
      </c>
    </row>
    <row r="123" spans="1:15" ht="21.75" customHeight="1">
      <c r="A123" s="938" t="s">
        <v>394</v>
      </c>
      <c r="B123" s="939"/>
      <c r="C123" s="940"/>
      <c r="D123" s="939"/>
      <c r="E123" s="940"/>
      <c r="F123" s="939"/>
      <c r="G123" s="941"/>
      <c r="H123" s="939"/>
      <c r="I123" s="940"/>
      <c r="J123" s="939"/>
      <c r="K123" s="940"/>
      <c r="L123" s="939"/>
      <c r="M123" s="939"/>
      <c r="N123" s="942"/>
      <c r="O123" s="943"/>
    </row>
    <row r="124" spans="1:15" ht="20.25" customHeight="1">
      <c r="A124" s="10" t="s">
        <v>543</v>
      </c>
      <c r="B124" s="11"/>
      <c r="C124" s="326"/>
      <c r="D124" s="11"/>
      <c r="E124" s="326"/>
      <c r="F124" s="11">
        <v>1</v>
      </c>
      <c r="G124" s="299">
        <v>140</v>
      </c>
      <c r="H124" s="11"/>
      <c r="I124" s="326"/>
      <c r="J124" s="11"/>
      <c r="K124" s="326"/>
      <c r="L124" s="11"/>
      <c r="M124" s="11"/>
      <c r="N124" s="141">
        <f aca="true" t="shared" si="18" ref="N124:O131">SUM(B124,D124,F124,H124,J124,L124)</f>
        <v>1</v>
      </c>
      <c r="O124" s="335">
        <f t="shared" si="18"/>
        <v>140</v>
      </c>
    </row>
    <row r="125" spans="1:15" ht="20.25" customHeight="1">
      <c r="A125" s="10" t="s">
        <v>354</v>
      </c>
      <c r="B125" s="11"/>
      <c r="C125" s="326"/>
      <c r="D125" s="11"/>
      <c r="E125" s="326"/>
      <c r="F125" s="11">
        <v>2</v>
      </c>
      <c r="G125" s="299">
        <v>374.7</v>
      </c>
      <c r="H125" s="11"/>
      <c r="I125" s="326"/>
      <c r="J125" s="11"/>
      <c r="K125" s="326"/>
      <c r="L125" s="11"/>
      <c r="M125" s="11"/>
      <c r="N125" s="141">
        <f t="shared" si="18"/>
        <v>2</v>
      </c>
      <c r="O125" s="335">
        <f t="shared" si="18"/>
        <v>374.7</v>
      </c>
    </row>
    <row r="126" spans="1:15" ht="20.25" customHeight="1">
      <c r="A126" s="10" t="s">
        <v>545</v>
      </c>
      <c r="B126" s="11"/>
      <c r="C126" s="326"/>
      <c r="D126" s="11"/>
      <c r="E126" s="326"/>
      <c r="F126" s="11">
        <v>2</v>
      </c>
      <c r="G126" s="299">
        <v>312.3</v>
      </c>
      <c r="H126" s="11"/>
      <c r="I126" s="326"/>
      <c r="J126" s="11"/>
      <c r="K126" s="326"/>
      <c r="L126" s="11"/>
      <c r="M126" s="11"/>
      <c r="N126" s="141">
        <f t="shared" si="18"/>
        <v>2</v>
      </c>
      <c r="O126" s="335">
        <f t="shared" si="18"/>
        <v>312.3</v>
      </c>
    </row>
    <row r="127" spans="1:15" ht="20.25" customHeight="1">
      <c r="A127" s="10" t="s">
        <v>548</v>
      </c>
      <c r="B127" s="11"/>
      <c r="C127" s="326"/>
      <c r="D127" s="11"/>
      <c r="E127" s="326"/>
      <c r="F127" s="11">
        <v>2</v>
      </c>
      <c r="G127" s="299">
        <v>311.2</v>
      </c>
      <c r="H127" s="11"/>
      <c r="I127" s="326"/>
      <c r="J127" s="11"/>
      <c r="K127" s="326"/>
      <c r="L127" s="11"/>
      <c r="M127" s="11"/>
      <c r="N127" s="141">
        <f t="shared" si="18"/>
        <v>2</v>
      </c>
      <c r="O127" s="335">
        <f t="shared" si="18"/>
        <v>311.2</v>
      </c>
    </row>
    <row r="128" spans="1:15" ht="20.25" customHeight="1">
      <c r="A128" s="10" t="s">
        <v>448</v>
      </c>
      <c r="B128" s="11"/>
      <c r="C128" s="326"/>
      <c r="D128" s="11"/>
      <c r="E128" s="326"/>
      <c r="F128" s="11">
        <v>2</v>
      </c>
      <c r="G128" s="299">
        <v>286.6</v>
      </c>
      <c r="H128" s="11"/>
      <c r="I128" s="326"/>
      <c r="J128" s="11"/>
      <c r="K128" s="326"/>
      <c r="L128" s="11"/>
      <c r="M128" s="11"/>
      <c r="N128" s="141">
        <f t="shared" si="18"/>
        <v>2</v>
      </c>
      <c r="O128" s="335">
        <f t="shared" si="18"/>
        <v>286.6</v>
      </c>
    </row>
    <row r="129" spans="1:15" ht="20.25" customHeight="1">
      <c r="A129" s="10" t="s">
        <v>306</v>
      </c>
      <c r="B129" s="11"/>
      <c r="C129" s="326"/>
      <c r="D129" s="11"/>
      <c r="E129" s="326"/>
      <c r="F129" s="11">
        <v>2</v>
      </c>
      <c r="G129" s="299">
        <v>182.5</v>
      </c>
      <c r="H129" s="11"/>
      <c r="I129" s="326"/>
      <c r="J129" s="11"/>
      <c r="K129" s="326"/>
      <c r="L129" s="11"/>
      <c r="M129" s="11"/>
      <c r="N129" s="141">
        <f>SUM(B129,D129,F129,H129,J129,L129)</f>
        <v>2</v>
      </c>
      <c r="O129" s="335">
        <f>SUM(C129,E129,G129,I129,K129,M129)</f>
        <v>182.5</v>
      </c>
    </row>
    <row r="130" spans="1:15" ht="20.25" customHeight="1">
      <c r="A130" s="10" t="s">
        <v>357</v>
      </c>
      <c r="B130" s="11"/>
      <c r="C130" s="326"/>
      <c r="D130" s="11"/>
      <c r="E130" s="326"/>
      <c r="F130" s="11">
        <v>2</v>
      </c>
      <c r="G130" s="299">
        <v>364.3</v>
      </c>
      <c r="H130" s="11"/>
      <c r="I130" s="326"/>
      <c r="J130" s="11"/>
      <c r="K130" s="326"/>
      <c r="L130" s="11"/>
      <c r="M130" s="11"/>
      <c r="N130" s="141">
        <f>SUM(B130,D130,F130,H130,J130,L130)</f>
        <v>2</v>
      </c>
      <c r="O130" s="335">
        <f>SUM(C130,E130,G130,I130,K130,M130)</f>
        <v>364.3</v>
      </c>
    </row>
    <row r="131" spans="1:15" ht="22.5" customHeight="1" thickBot="1">
      <c r="A131" s="347" t="s">
        <v>141</v>
      </c>
      <c r="B131" s="369">
        <f>ApIII!T47</f>
        <v>80</v>
      </c>
      <c r="C131" s="371">
        <f>ApIII!U47</f>
        <v>20406.2</v>
      </c>
      <c r="D131" s="369"/>
      <c r="E131" s="370"/>
      <c r="F131" s="369">
        <f>ApIX!R131</f>
        <v>21</v>
      </c>
      <c r="G131" s="371">
        <f>ApIX!S131</f>
        <v>1151.7</v>
      </c>
      <c r="H131" s="369"/>
      <c r="I131" s="370"/>
      <c r="J131" s="369">
        <f>ApXI!V51</f>
        <v>20</v>
      </c>
      <c r="K131" s="371">
        <f>ApXI!W51</f>
        <v>762.8</v>
      </c>
      <c r="L131" s="369">
        <v>60</v>
      </c>
      <c r="M131" s="371">
        <f>173.7+1720.8+204.4</f>
        <v>2098.9</v>
      </c>
      <c r="N131" s="363">
        <f t="shared" si="18"/>
        <v>181</v>
      </c>
      <c r="O131" s="364">
        <f t="shared" si="18"/>
        <v>24419.600000000002</v>
      </c>
    </row>
    <row r="132" spans="1:15" ht="22.5" thickBot="1">
      <c r="A132" s="372" t="s">
        <v>53</v>
      </c>
      <c r="B132" s="669">
        <f aca="true" t="shared" si="19" ref="B132:O132">SUM(B5:B131)</f>
        <v>1839</v>
      </c>
      <c r="C132" s="376">
        <f t="shared" si="19"/>
        <v>345111.09</v>
      </c>
      <c r="D132" s="669">
        <f t="shared" si="19"/>
        <v>40</v>
      </c>
      <c r="E132" s="376">
        <f t="shared" si="19"/>
        <v>28866.300000000003</v>
      </c>
      <c r="F132" s="669">
        <f t="shared" si="19"/>
        <v>593</v>
      </c>
      <c r="G132" s="376">
        <f t="shared" si="19"/>
        <v>90861.49999999999</v>
      </c>
      <c r="H132" s="669">
        <f t="shared" si="19"/>
        <v>8</v>
      </c>
      <c r="I132" s="376">
        <f t="shared" si="19"/>
        <v>1699.1</v>
      </c>
      <c r="J132" s="669">
        <f t="shared" si="19"/>
        <v>302</v>
      </c>
      <c r="K132" s="376">
        <f t="shared" si="19"/>
        <v>22051.59999999999</v>
      </c>
      <c r="L132" s="669">
        <f t="shared" si="19"/>
        <v>170</v>
      </c>
      <c r="M132" s="376">
        <f t="shared" si="19"/>
        <v>10512.7</v>
      </c>
      <c r="N132" s="669">
        <f t="shared" si="19"/>
        <v>2952</v>
      </c>
      <c r="O132" s="376">
        <f t="shared" si="19"/>
        <v>499102.2899999998</v>
      </c>
    </row>
    <row r="133" spans="1:15" ht="20.25" customHeight="1">
      <c r="A133" s="8" t="s">
        <v>124</v>
      </c>
      <c r="B133" s="20"/>
      <c r="C133" s="328"/>
      <c r="D133" s="21"/>
      <c r="E133" s="328"/>
      <c r="F133" s="22"/>
      <c r="G133" s="281"/>
      <c r="H133" s="23"/>
      <c r="I133" s="328"/>
      <c r="J133" s="20"/>
      <c r="K133" s="328"/>
      <c r="L133" s="23"/>
      <c r="M133" s="23"/>
      <c r="N133" s="20"/>
      <c r="O133" s="281"/>
    </row>
    <row r="134" spans="1:13" ht="20.25" customHeight="1">
      <c r="A134" s="27" t="s">
        <v>144</v>
      </c>
      <c r="B134" s="20"/>
      <c r="C134" s="328"/>
      <c r="D134" s="21"/>
      <c r="E134" s="328"/>
      <c r="F134" s="22"/>
      <c r="J134" s="20"/>
      <c r="K134" s="328"/>
      <c r="L134" s="23"/>
      <c r="M134" s="250"/>
    </row>
    <row r="135" spans="1:15" s="29" customFormat="1" ht="20.25" customHeight="1">
      <c r="A135" s="34" t="s">
        <v>126</v>
      </c>
      <c r="B135" s="28"/>
      <c r="C135" s="329"/>
      <c r="E135" s="329"/>
      <c r="F135" s="28"/>
      <c r="G135" s="334"/>
      <c r="I135" s="329"/>
      <c r="J135" s="28"/>
      <c r="K135" s="328"/>
      <c r="L135" s="30"/>
      <c r="M135" s="27"/>
      <c r="N135" s="28"/>
      <c r="O135" s="281"/>
    </row>
    <row r="136" spans="1:15" ht="20.25" customHeight="1">
      <c r="A136" s="8" t="s">
        <v>125</v>
      </c>
      <c r="N136" s="32"/>
      <c r="O136" s="281"/>
    </row>
    <row r="137" spans="1:2" ht="21.75">
      <c r="A137" s="114"/>
      <c r="B137" s="33"/>
    </row>
    <row r="138" spans="1:5" ht="21.75">
      <c r="A138" s="114"/>
      <c r="C138" s="328"/>
      <c r="D138" s="30"/>
      <c r="E138" s="328"/>
    </row>
    <row r="139" spans="1:3" ht="21.75">
      <c r="A139" s="114"/>
      <c r="C139" s="325"/>
    </row>
    <row r="140" spans="1:10" ht="21.75">
      <c r="A140" s="114"/>
      <c r="J140" s="25" t="s">
        <v>101</v>
      </c>
    </row>
    <row r="143" ht="21.75">
      <c r="R143" s="963"/>
    </row>
    <row r="157" ht="21.75">
      <c r="F157" s="330"/>
    </row>
  </sheetData>
  <sheetProtection/>
  <mergeCells count="8">
    <mergeCell ref="N2:O2"/>
    <mergeCell ref="L2:M2"/>
    <mergeCell ref="H2:I2"/>
    <mergeCell ref="A2:A3"/>
    <mergeCell ref="B2:C2"/>
    <mergeCell ref="F2:G2"/>
    <mergeCell ref="D2:E2"/>
    <mergeCell ref="J2:K2"/>
  </mergeCells>
  <printOptions horizontalCentered="1"/>
  <pageMargins left="0.0393700787401575" right="0.196850393700787" top="0.37" bottom="0.67" header="0" footer="0"/>
  <pageSetup fitToWidth="0"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tabColor indexed="14"/>
  </sheetPr>
  <dimension ref="A1:H263"/>
  <sheetViews>
    <sheetView zoomScalePageLayoutView="0" workbookViewId="0" topLeftCell="A7">
      <selection activeCell="F10" sqref="F10"/>
    </sheetView>
  </sheetViews>
  <sheetFormatPr defaultColWidth="9.140625" defaultRowHeight="12.75"/>
  <cols>
    <col min="1" max="1" width="13.28125" style="476" customWidth="1"/>
    <col min="2" max="2" width="3.00390625" style="476" bestFit="1" customWidth="1"/>
    <col min="3" max="3" width="43.7109375" style="485" customWidth="1"/>
    <col min="4" max="4" width="62.57421875" style="478" customWidth="1"/>
    <col min="5" max="5" width="5.8515625" style="476" customWidth="1"/>
    <col min="6" max="6" width="9.57421875" style="478" customWidth="1"/>
    <col min="7" max="7" width="9.140625" style="78" customWidth="1"/>
    <col min="8" max="8" width="11.7109375" style="78" customWidth="1"/>
    <col min="9" max="16384" width="9.140625" style="478" customWidth="1"/>
  </cols>
  <sheetData>
    <row r="1" spans="1:6" ht="24.75" customHeight="1" thickBot="1">
      <c r="A1" s="147" t="s">
        <v>466</v>
      </c>
      <c r="C1" s="475"/>
      <c r="D1" s="477"/>
      <c r="E1" s="511"/>
      <c r="F1" s="19" t="s">
        <v>0</v>
      </c>
    </row>
    <row r="2" spans="1:8" s="469" customFormat="1" ht="34.5" customHeight="1" thickBot="1">
      <c r="A2" s="491" t="s">
        <v>411</v>
      </c>
      <c r="B2" s="492"/>
      <c r="C2" s="493" t="s">
        <v>111</v>
      </c>
      <c r="D2" s="491" t="s">
        <v>113</v>
      </c>
      <c r="E2" s="491" t="s">
        <v>10</v>
      </c>
      <c r="F2" s="494" t="s">
        <v>9</v>
      </c>
      <c r="H2" s="470"/>
    </row>
    <row r="3" spans="1:8" s="152" customFormat="1" ht="63">
      <c r="A3" s="495" t="s">
        <v>412</v>
      </c>
      <c r="B3" s="182">
        <v>1</v>
      </c>
      <c r="C3" s="496" t="s">
        <v>413</v>
      </c>
      <c r="D3" s="676" t="s">
        <v>639</v>
      </c>
      <c r="E3" s="497">
        <v>18</v>
      </c>
      <c r="F3" s="498">
        <v>3006.6</v>
      </c>
      <c r="H3" s="151"/>
    </row>
    <row r="4" spans="1:8" s="152" customFormat="1" ht="84">
      <c r="A4" s="1035"/>
      <c r="B4" s="182">
        <v>2</v>
      </c>
      <c r="C4" s="496" t="s">
        <v>503</v>
      </c>
      <c r="D4" s="676" t="s">
        <v>504</v>
      </c>
      <c r="E4" s="497">
        <v>18</v>
      </c>
      <c r="F4" s="498">
        <v>3018.4</v>
      </c>
      <c r="H4" s="151"/>
    </row>
    <row r="5" spans="2:6" ht="63">
      <c r="B5" s="182">
        <v>3</v>
      </c>
      <c r="C5" s="496" t="s">
        <v>199</v>
      </c>
      <c r="D5" s="676" t="s">
        <v>505</v>
      </c>
      <c r="E5" s="497">
        <v>18</v>
      </c>
      <c r="F5" s="498">
        <v>3593.1</v>
      </c>
    </row>
    <row r="6" spans="2:6" ht="63">
      <c r="B6" s="182">
        <v>4</v>
      </c>
      <c r="C6" s="496" t="s">
        <v>506</v>
      </c>
      <c r="D6" s="676" t="s">
        <v>507</v>
      </c>
      <c r="E6" s="497">
        <v>19</v>
      </c>
      <c r="F6" s="498">
        <v>2759.7</v>
      </c>
    </row>
    <row r="7" spans="2:6" ht="63">
      <c r="B7" s="182">
        <v>5</v>
      </c>
      <c r="C7" s="496" t="s">
        <v>508</v>
      </c>
      <c r="D7" s="676" t="s">
        <v>509</v>
      </c>
      <c r="E7" s="497">
        <v>17</v>
      </c>
      <c r="F7" s="498">
        <v>2491.7</v>
      </c>
    </row>
    <row r="8" spans="2:6" ht="63">
      <c r="B8" s="182">
        <v>6</v>
      </c>
      <c r="C8" s="496" t="s">
        <v>424</v>
      </c>
      <c r="D8" s="677" t="s">
        <v>642</v>
      </c>
      <c r="E8" s="497">
        <v>19</v>
      </c>
      <c r="F8" s="498">
        <v>2807.1</v>
      </c>
    </row>
    <row r="9" spans="2:6" ht="63">
      <c r="B9" s="182">
        <v>7</v>
      </c>
      <c r="C9" s="496" t="s">
        <v>414</v>
      </c>
      <c r="D9" s="677" t="s">
        <v>641</v>
      </c>
      <c r="E9" s="497">
        <v>20</v>
      </c>
      <c r="F9" s="498">
        <v>3442.2</v>
      </c>
    </row>
    <row r="10" spans="2:6" ht="63">
      <c r="B10" s="182">
        <v>8</v>
      </c>
      <c r="C10" s="496" t="s">
        <v>510</v>
      </c>
      <c r="D10" s="676" t="s">
        <v>511</v>
      </c>
      <c r="E10" s="497">
        <v>16</v>
      </c>
      <c r="F10" s="498">
        <v>1827</v>
      </c>
    </row>
    <row r="11" spans="1:8" s="469" customFormat="1" ht="21" customHeight="1">
      <c r="A11" s="471"/>
      <c r="B11" s="472"/>
      <c r="C11" s="195" t="s">
        <v>145</v>
      </c>
      <c r="D11" s="473"/>
      <c r="E11" s="195">
        <f>SUM(E3:E10)</f>
        <v>145</v>
      </c>
      <c r="F11" s="958">
        <f>SUM(F3:F10)</f>
        <v>22945.8</v>
      </c>
      <c r="H11" s="470"/>
    </row>
    <row r="12" spans="1:6" ht="63">
      <c r="A12" s="226" t="s">
        <v>415</v>
      </c>
      <c r="B12" s="182">
        <v>9</v>
      </c>
      <c r="C12" s="496" t="s">
        <v>512</v>
      </c>
      <c r="D12" s="676" t="s">
        <v>643</v>
      </c>
      <c r="E12" s="497">
        <v>19</v>
      </c>
      <c r="F12" s="498">
        <v>3519.4</v>
      </c>
    </row>
    <row r="13" spans="1:6" ht="42">
      <c r="A13" s="212"/>
      <c r="B13" s="182">
        <v>10</v>
      </c>
      <c r="C13" s="496" t="s">
        <v>513</v>
      </c>
      <c r="D13" s="676" t="s">
        <v>514</v>
      </c>
      <c r="E13" s="497">
        <v>15</v>
      </c>
      <c r="F13" s="498">
        <v>1174.2</v>
      </c>
    </row>
    <row r="14" spans="1:6" ht="63">
      <c r="A14" s="212"/>
      <c r="B14" s="182">
        <v>11</v>
      </c>
      <c r="C14" s="496" t="s">
        <v>515</v>
      </c>
      <c r="D14" s="676" t="s">
        <v>644</v>
      </c>
      <c r="E14" s="497">
        <v>19</v>
      </c>
      <c r="F14" s="498">
        <v>2435.1</v>
      </c>
    </row>
    <row r="15" spans="1:6" ht="63">
      <c r="A15" s="212"/>
      <c r="B15" s="182">
        <v>12</v>
      </c>
      <c r="C15" s="496" t="s">
        <v>516</v>
      </c>
      <c r="D15" s="676" t="s">
        <v>517</v>
      </c>
      <c r="E15" s="497">
        <v>21</v>
      </c>
      <c r="F15" s="498">
        <v>3702.5</v>
      </c>
    </row>
    <row r="16" spans="1:6" ht="63">
      <c r="A16" s="212"/>
      <c r="B16" s="182">
        <v>13</v>
      </c>
      <c r="C16" s="496" t="s">
        <v>425</v>
      </c>
      <c r="D16" s="677" t="s">
        <v>518</v>
      </c>
      <c r="E16" s="497">
        <v>19</v>
      </c>
      <c r="F16" s="498">
        <v>3352.1</v>
      </c>
    </row>
    <row r="17" spans="2:6" ht="21">
      <c r="B17" s="182">
        <v>14</v>
      </c>
      <c r="C17" s="496" t="s">
        <v>437</v>
      </c>
      <c r="D17" s="676" t="s">
        <v>519</v>
      </c>
      <c r="E17" s="497">
        <v>11</v>
      </c>
      <c r="F17" s="498">
        <v>1715.1</v>
      </c>
    </row>
    <row r="18" spans="1:8" s="469" customFormat="1" ht="21" customHeight="1">
      <c r="A18" s="471"/>
      <c r="B18" s="472"/>
      <c r="C18" s="195" t="s">
        <v>145</v>
      </c>
      <c r="D18" s="473"/>
      <c r="E18" s="195">
        <f>SUM(E12:E17)</f>
        <v>104</v>
      </c>
      <c r="F18" s="958">
        <f>SUM(F12:F17)</f>
        <v>15898.400000000001</v>
      </c>
      <c r="H18" s="470"/>
    </row>
    <row r="19" spans="1:8" s="7" customFormat="1" ht="63">
      <c r="A19" s="226" t="s">
        <v>70</v>
      </c>
      <c r="B19" s="182">
        <v>15</v>
      </c>
      <c r="C19" s="496" t="s">
        <v>520</v>
      </c>
      <c r="D19" s="677" t="s">
        <v>521</v>
      </c>
      <c r="E19" s="501">
        <v>16</v>
      </c>
      <c r="F19" s="498">
        <v>2457.5</v>
      </c>
      <c r="H19" s="78"/>
    </row>
    <row r="20" spans="1:8" s="7" customFormat="1" ht="42">
      <c r="A20" s="212"/>
      <c r="B20" s="182">
        <v>16</v>
      </c>
      <c r="C20" s="496" t="s">
        <v>416</v>
      </c>
      <c r="D20" s="677" t="s">
        <v>645</v>
      </c>
      <c r="E20" s="501">
        <v>14</v>
      </c>
      <c r="F20" s="498">
        <v>2650.2</v>
      </c>
      <c r="H20" s="78"/>
    </row>
    <row r="21" spans="1:8" s="7" customFormat="1" ht="48.75" customHeight="1">
      <c r="A21" s="212"/>
      <c r="B21" s="182">
        <v>17</v>
      </c>
      <c r="C21" s="496" t="s">
        <v>417</v>
      </c>
      <c r="D21" s="677" t="s">
        <v>522</v>
      </c>
      <c r="E21" s="501">
        <v>21</v>
      </c>
      <c r="F21" s="498">
        <v>3138.8</v>
      </c>
      <c r="H21" s="78"/>
    </row>
    <row r="22" spans="1:8" s="7" customFormat="1" ht="60.75" customHeight="1">
      <c r="A22" s="212"/>
      <c r="B22" s="182">
        <v>18</v>
      </c>
      <c r="C22" s="496" t="s">
        <v>523</v>
      </c>
      <c r="D22" s="677" t="s">
        <v>646</v>
      </c>
      <c r="E22" s="501">
        <v>20</v>
      </c>
      <c r="F22" s="498">
        <v>2523.4</v>
      </c>
      <c r="H22" s="78"/>
    </row>
    <row r="23" spans="1:8" s="7" customFormat="1" ht="63">
      <c r="A23" s="212"/>
      <c r="B23" s="182">
        <v>19</v>
      </c>
      <c r="C23" s="496" t="s">
        <v>418</v>
      </c>
      <c r="D23" s="677" t="s">
        <v>647</v>
      </c>
      <c r="E23" s="501">
        <v>18</v>
      </c>
      <c r="F23" s="498">
        <v>3216.7</v>
      </c>
      <c r="H23" s="78"/>
    </row>
    <row r="24" spans="1:8" s="7" customFormat="1" ht="63">
      <c r="A24" s="212"/>
      <c r="B24" s="182">
        <v>20</v>
      </c>
      <c r="C24" s="496" t="s">
        <v>226</v>
      </c>
      <c r="D24" s="677" t="s">
        <v>524</v>
      </c>
      <c r="E24" s="501">
        <v>18</v>
      </c>
      <c r="F24" s="498">
        <v>3166.9</v>
      </c>
      <c r="H24" s="78"/>
    </row>
    <row r="25" spans="1:8" s="7" customFormat="1" ht="21">
      <c r="A25" s="200"/>
      <c r="B25" s="502"/>
      <c r="C25" s="196" t="s">
        <v>145</v>
      </c>
      <c r="D25" s="197"/>
      <c r="E25" s="512">
        <f>SUM(E19:E24)</f>
        <v>107</v>
      </c>
      <c r="F25" s="210">
        <f>SUM(F19:F24)</f>
        <v>17153.5</v>
      </c>
      <c r="H25" s="78"/>
    </row>
    <row r="26" spans="1:8" s="125" customFormat="1" ht="63">
      <c r="A26" s="226" t="s">
        <v>422</v>
      </c>
      <c r="B26" s="182">
        <v>21</v>
      </c>
      <c r="C26" s="496" t="s">
        <v>423</v>
      </c>
      <c r="D26" s="677" t="s">
        <v>648</v>
      </c>
      <c r="E26" s="501">
        <v>19</v>
      </c>
      <c r="F26" s="498">
        <v>4298.1</v>
      </c>
      <c r="H26" s="153"/>
    </row>
    <row r="27" spans="1:8" s="125" customFormat="1" ht="63">
      <c r="A27" s="212"/>
      <c r="B27" s="182">
        <v>22</v>
      </c>
      <c r="C27" s="496" t="s">
        <v>525</v>
      </c>
      <c r="D27" s="677" t="s">
        <v>649</v>
      </c>
      <c r="E27" s="501">
        <v>18</v>
      </c>
      <c r="F27" s="498">
        <v>2867.1</v>
      </c>
      <c r="H27" s="153"/>
    </row>
    <row r="28" spans="1:8" s="125" customFormat="1" ht="63">
      <c r="A28" s="212"/>
      <c r="B28" s="182">
        <v>23</v>
      </c>
      <c r="C28" s="496" t="s">
        <v>526</v>
      </c>
      <c r="D28" s="677" t="s">
        <v>527</v>
      </c>
      <c r="E28" s="501">
        <v>17</v>
      </c>
      <c r="F28" s="498">
        <v>2415.7</v>
      </c>
      <c r="H28" s="153"/>
    </row>
    <row r="29" spans="1:8" s="125" customFormat="1" ht="21">
      <c r="A29" s="200"/>
      <c r="B29" s="502"/>
      <c r="C29" s="196" t="s">
        <v>145</v>
      </c>
      <c r="D29" s="197"/>
      <c r="E29" s="512">
        <f>SUM(E26:E28)</f>
        <v>54</v>
      </c>
      <c r="F29" s="210">
        <f>SUM(F26:F28)</f>
        <v>9580.900000000001</v>
      </c>
      <c r="H29" s="153"/>
    </row>
    <row r="30" spans="1:8" s="125" customFormat="1" ht="63">
      <c r="A30" s="226" t="s">
        <v>419</v>
      </c>
      <c r="B30" s="222">
        <v>24</v>
      </c>
      <c r="C30" s="496" t="s">
        <v>528</v>
      </c>
      <c r="D30" s="677" t="s">
        <v>529</v>
      </c>
      <c r="E30" s="499">
        <v>14</v>
      </c>
      <c r="F30" s="500">
        <v>2166.2</v>
      </c>
      <c r="H30" s="153"/>
    </row>
    <row r="31" spans="1:8" s="125" customFormat="1" ht="63">
      <c r="A31" s="212"/>
      <c r="B31" s="182">
        <v>25</v>
      </c>
      <c r="C31" s="496" t="s">
        <v>420</v>
      </c>
      <c r="D31" s="677" t="s">
        <v>530</v>
      </c>
      <c r="E31" s="501">
        <v>18</v>
      </c>
      <c r="F31" s="498">
        <v>3127.1</v>
      </c>
      <c r="H31" s="153"/>
    </row>
    <row r="32" spans="1:8" s="125" customFormat="1" ht="63">
      <c r="A32" s="212"/>
      <c r="B32" s="182">
        <v>26</v>
      </c>
      <c r="C32" s="496" t="s">
        <v>650</v>
      </c>
      <c r="D32" s="677" t="s">
        <v>651</v>
      </c>
      <c r="E32" s="501">
        <v>19</v>
      </c>
      <c r="F32" s="498">
        <v>1856.4</v>
      </c>
      <c r="H32" s="153"/>
    </row>
    <row r="33" spans="1:8" s="125" customFormat="1" ht="42">
      <c r="A33" s="212"/>
      <c r="B33" s="182">
        <v>27</v>
      </c>
      <c r="C33" s="496" t="s">
        <v>589</v>
      </c>
      <c r="D33" s="677" t="s">
        <v>590</v>
      </c>
      <c r="E33" s="501">
        <v>13</v>
      </c>
      <c r="F33" s="498">
        <v>2906.7</v>
      </c>
      <c r="H33" s="153"/>
    </row>
    <row r="34" spans="1:8" s="125" customFormat="1" ht="63">
      <c r="A34" s="212"/>
      <c r="B34" s="182">
        <v>28</v>
      </c>
      <c r="C34" s="496" t="s">
        <v>531</v>
      </c>
      <c r="D34" s="677" t="s">
        <v>532</v>
      </c>
      <c r="E34" s="501">
        <v>20</v>
      </c>
      <c r="F34" s="498">
        <v>3145.6</v>
      </c>
      <c r="H34" s="153"/>
    </row>
    <row r="35" spans="1:8" s="125" customFormat="1" ht="45.75" customHeight="1">
      <c r="A35" s="212"/>
      <c r="B35" s="182">
        <v>29</v>
      </c>
      <c r="C35" s="496" t="s">
        <v>533</v>
      </c>
      <c r="D35" s="677" t="s">
        <v>534</v>
      </c>
      <c r="E35" s="501">
        <v>17</v>
      </c>
      <c r="F35" s="498">
        <v>2967.8</v>
      </c>
      <c r="H35" s="153"/>
    </row>
    <row r="36" spans="1:8" s="125" customFormat="1" ht="63">
      <c r="A36" s="212"/>
      <c r="B36" s="182">
        <v>30</v>
      </c>
      <c r="C36" s="496" t="s">
        <v>421</v>
      </c>
      <c r="D36" s="677" t="s">
        <v>652</v>
      </c>
      <c r="E36" s="501">
        <v>20</v>
      </c>
      <c r="F36" s="498">
        <v>3104.3</v>
      </c>
      <c r="H36" s="153"/>
    </row>
    <row r="37" spans="1:8" s="125" customFormat="1" ht="45" customHeight="1">
      <c r="A37" s="212"/>
      <c r="B37" s="182">
        <v>31</v>
      </c>
      <c r="C37" s="496" t="s">
        <v>535</v>
      </c>
      <c r="D37" s="677" t="s">
        <v>653</v>
      </c>
      <c r="E37" s="501">
        <v>16</v>
      </c>
      <c r="F37" s="498">
        <v>1917.7</v>
      </c>
      <c r="H37" s="153"/>
    </row>
    <row r="38" spans="1:8" s="125" customFormat="1" ht="45" customHeight="1">
      <c r="A38" s="776"/>
      <c r="B38" s="959">
        <v>31</v>
      </c>
      <c r="C38" s="496" t="s">
        <v>536</v>
      </c>
      <c r="D38" s="677" t="s">
        <v>654</v>
      </c>
      <c r="E38" s="960">
        <v>17</v>
      </c>
      <c r="F38" s="961">
        <v>3000.7</v>
      </c>
      <c r="H38" s="153"/>
    </row>
    <row r="39" spans="1:8" s="125" customFormat="1" ht="21.75" thickBot="1">
      <c r="A39" s="198"/>
      <c r="B39" s="504"/>
      <c r="C39" s="505" t="s">
        <v>145</v>
      </c>
      <c r="D39" s="506"/>
      <c r="E39" s="505">
        <f>SUM(E30:E38)</f>
        <v>154</v>
      </c>
      <c r="F39" s="507">
        <f>SUM(F30:F38)</f>
        <v>24192.5</v>
      </c>
      <c r="H39" s="153"/>
    </row>
    <row r="40" spans="1:8" s="125" customFormat="1" ht="63">
      <c r="A40" s="226" t="s">
        <v>197</v>
      </c>
      <c r="B40" s="182">
        <v>32</v>
      </c>
      <c r="C40" s="496" t="s">
        <v>537</v>
      </c>
      <c r="D40" s="677" t="s">
        <v>538</v>
      </c>
      <c r="E40" s="501">
        <v>29</v>
      </c>
      <c r="F40" s="498">
        <v>1090.4</v>
      </c>
      <c r="H40" s="153"/>
    </row>
    <row r="41" spans="1:8" s="125" customFormat="1" ht="21.75" thickBot="1">
      <c r="A41" s="198"/>
      <c r="B41" s="504"/>
      <c r="C41" s="505" t="s">
        <v>145</v>
      </c>
      <c r="D41" s="506"/>
      <c r="E41" s="505">
        <f>SUM(E40)</f>
        <v>29</v>
      </c>
      <c r="F41" s="507">
        <f>SUM(F40)</f>
        <v>1090.4</v>
      </c>
      <c r="H41" s="153"/>
    </row>
    <row r="42" spans="1:8" s="474" customFormat="1" ht="19.5" customHeight="1" thickBot="1">
      <c r="A42" s="110"/>
      <c r="B42" s="508"/>
      <c r="C42" s="493" t="s">
        <v>53</v>
      </c>
      <c r="D42" s="509"/>
      <c r="E42" s="513">
        <f>SUM(E3:E41)/2</f>
        <v>593</v>
      </c>
      <c r="F42" s="211">
        <f>SUM(F3:F41)/2</f>
        <v>90861.5</v>
      </c>
      <c r="H42" s="503"/>
    </row>
    <row r="43" spans="1:8" s="184" customFormat="1" ht="18.75" customHeight="1">
      <c r="A43" s="125"/>
      <c r="B43" s="479"/>
      <c r="C43" s="156"/>
      <c r="D43" s="123"/>
      <c r="E43" s="124"/>
      <c r="F43" s="480"/>
      <c r="H43" s="510"/>
    </row>
    <row r="44" spans="1:8" s="105" customFormat="1" ht="19.5" customHeight="1">
      <c r="A44" s="60"/>
      <c r="B44" s="481"/>
      <c r="C44" s="156"/>
      <c r="D44" s="123"/>
      <c r="E44" s="124"/>
      <c r="F44" s="482"/>
      <c r="H44" s="78"/>
    </row>
    <row r="45" spans="1:8" s="105" customFormat="1" ht="19.5" customHeight="1">
      <c r="A45" s="98"/>
      <c r="B45" s="483"/>
      <c r="C45" s="155"/>
      <c r="D45" s="178"/>
      <c r="E45" s="179"/>
      <c r="F45" s="484"/>
      <c r="H45" s="78"/>
    </row>
    <row r="46" spans="1:8" s="7" customFormat="1" ht="18.75" customHeight="1">
      <c r="A46" s="98"/>
      <c r="B46" s="483"/>
      <c r="C46" s="155"/>
      <c r="D46" s="123"/>
      <c r="E46" s="124"/>
      <c r="F46" s="482"/>
      <c r="H46" s="78"/>
    </row>
    <row r="47" spans="1:8" s="7" customFormat="1" ht="18.75" customHeight="1">
      <c r="A47" s="98"/>
      <c r="B47" s="483"/>
      <c r="C47" s="155"/>
      <c r="D47" s="178"/>
      <c r="E47" s="179"/>
      <c r="F47" s="484"/>
      <c r="H47" s="78"/>
    </row>
    <row r="48" spans="1:8" s="7" customFormat="1" ht="18.75" customHeight="1">
      <c r="A48" s="98"/>
      <c r="B48" s="483"/>
      <c r="C48" s="155"/>
      <c r="D48" s="123"/>
      <c r="E48" s="179"/>
      <c r="F48" s="482"/>
      <c r="H48" s="78"/>
    </row>
    <row r="49" spans="1:8" s="7" customFormat="1" ht="18.75" customHeight="1">
      <c r="A49" s="98"/>
      <c r="B49" s="483"/>
      <c r="C49" s="155"/>
      <c r="D49" s="123"/>
      <c r="E49" s="124"/>
      <c r="F49" s="482"/>
      <c r="H49" s="78"/>
    </row>
    <row r="50" spans="1:8" s="7" customFormat="1" ht="18.75" customHeight="1">
      <c r="A50" s="98"/>
      <c r="B50" s="483"/>
      <c r="C50" s="155"/>
      <c r="D50" s="123"/>
      <c r="E50" s="124"/>
      <c r="F50" s="482"/>
      <c r="H50" s="78"/>
    </row>
    <row r="51" spans="1:8" s="7" customFormat="1" ht="18.75" customHeight="1">
      <c r="A51" s="98"/>
      <c r="B51" s="483"/>
      <c r="C51" s="154"/>
      <c r="D51" s="123"/>
      <c r="E51" s="124"/>
      <c r="F51" s="482"/>
      <c r="H51" s="78"/>
    </row>
    <row r="52" spans="1:8" s="105" customFormat="1" ht="19.5" customHeight="1">
      <c r="A52" s="98"/>
      <c r="B52" s="483"/>
      <c r="C52" s="154"/>
      <c r="D52" s="123"/>
      <c r="E52" s="124"/>
      <c r="F52" s="482"/>
      <c r="H52" s="78"/>
    </row>
    <row r="53" spans="1:8" s="105" customFormat="1" ht="19.5" customHeight="1">
      <c r="A53" s="476"/>
      <c r="B53" s="476"/>
      <c r="C53" s="485"/>
      <c r="D53" s="478"/>
      <c r="E53" s="476"/>
      <c r="F53" s="478"/>
      <c r="H53" s="78"/>
    </row>
    <row r="55" spans="1:6" ht="18.75">
      <c r="A55" s="126"/>
      <c r="B55" s="126"/>
      <c r="C55" s="125"/>
      <c r="D55" s="125"/>
      <c r="E55" s="126"/>
      <c r="F55" s="486"/>
    </row>
    <row r="56" spans="1:8" s="125" customFormat="1" ht="21.75" customHeight="1">
      <c r="A56" s="126"/>
      <c r="B56" s="126"/>
      <c r="C56" s="487"/>
      <c r="E56" s="126"/>
      <c r="F56" s="89"/>
      <c r="H56" s="153"/>
    </row>
    <row r="57" spans="1:8" s="105" customFormat="1" ht="18" customHeight="1">
      <c r="A57" s="78"/>
      <c r="B57" s="78"/>
      <c r="C57" s="488"/>
      <c r="D57" s="78"/>
      <c r="E57" s="514"/>
      <c r="F57" s="78"/>
      <c r="H57" s="78"/>
    </row>
    <row r="58" spans="3:5" s="78" customFormat="1" ht="19.5" customHeight="1">
      <c r="C58" s="488"/>
      <c r="E58" s="514"/>
    </row>
    <row r="59" spans="3:5" s="78" customFormat="1" ht="15">
      <c r="C59" s="488"/>
      <c r="E59" s="514"/>
    </row>
    <row r="60" spans="3:5" s="78" customFormat="1" ht="15">
      <c r="C60" s="488"/>
      <c r="E60" s="514"/>
    </row>
    <row r="61" spans="3:5" s="78" customFormat="1" ht="15">
      <c r="C61" s="488"/>
      <c r="E61" s="514"/>
    </row>
    <row r="62" spans="3:5" s="78" customFormat="1" ht="15">
      <c r="C62" s="488"/>
      <c r="E62" s="514"/>
    </row>
    <row r="63" spans="3:5" s="78" customFormat="1" ht="15">
      <c r="C63" s="488"/>
      <c r="E63" s="514"/>
    </row>
    <row r="64" spans="3:5" s="78" customFormat="1" ht="15">
      <c r="C64" s="488"/>
      <c r="E64" s="514"/>
    </row>
    <row r="65" spans="3:5" s="78" customFormat="1" ht="15">
      <c r="C65" s="488"/>
      <c r="E65" s="514"/>
    </row>
    <row r="66" spans="3:5" s="78" customFormat="1" ht="15">
      <c r="C66" s="488"/>
      <c r="E66" s="514"/>
    </row>
    <row r="67" spans="3:5" s="78" customFormat="1" ht="15">
      <c r="C67" s="488"/>
      <c r="E67" s="514"/>
    </row>
    <row r="68" spans="3:5" s="78" customFormat="1" ht="15">
      <c r="C68" s="488"/>
      <c r="E68" s="514"/>
    </row>
    <row r="69" spans="3:5" s="78" customFormat="1" ht="15">
      <c r="C69" s="488"/>
      <c r="E69" s="514"/>
    </row>
    <row r="70" spans="3:5" s="78" customFormat="1" ht="15">
      <c r="C70" s="488"/>
      <c r="E70" s="514"/>
    </row>
    <row r="71" spans="3:5" s="78" customFormat="1" ht="15">
      <c r="C71" s="488"/>
      <c r="E71" s="514"/>
    </row>
    <row r="72" spans="3:5" s="78" customFormat="1" ht="15">
      <c r="C72" s="488"/>
      <c r="E72" s="514"/>
    </row>
    <row r="73" spans="3:5" s="78" customFormat="1" ht="15">
      <c r="C73" s="488"/>
      <c r="E73" s="514"/>
    </row>
    <row r="74" spans="3:5" s="78" customFormat="1" ht="15">
      <c r="C74" s="488"/>
      <c r="E74" s="514"/>
    </row>
    <row r="75" spans="3:5" s="78" customFormat="1" ht="15">
      <c r="C75" s="488"/>
      <c r="E75" s="514"/>
    </row>
    <row r="76" spans="3:5" s="78" customFormat="1" ht="15">
      <c r="C76" s="488"/>
      <c r="E76" s="514"/>
    </row>
    <row r="77" spans="3:5" s="78" customFormat="1" ht="15">
      <c r="C77" s="488"/>
      <c r="E77" s="514"/>
    </row>
    <row r="78" spans="3:5" s="78" customFormat="1" ht="15">
      <c r="C78" s="488"/>
      <c r="E78" s="514"/>
    </row>
    <row r="79" spans="3:5" s="78" customFormat="1" ht="15">
      <c r="C79" s="488"/>
      <c r="E79" s="514"/>
    </row>
    <row r="80" spans="3:5" s="78" customFormat="1" ht="15">
      <c r="C80" s="488"/>
      <c r="E80" s="514"/>
    </row>
    <row r="81" spans="3:5" s="78" customFormat="1" ht="15">
      <c r="C81" s="488"/>
      <c r="E81" s="514"/>
    </row>
    <row r="82" spans="3:5" s="78" customFormat="1" ht="15">
      <c r="C82" s="488"/>
      <c r="E82" s="514"/>
    </row>
    <row r="83" spans="3:5" s="78" customFormat="1" ht="15">
      <c r="C83" s="488"/>
      <c r="E83" s="514"/>
    </row>
    <row r="84" spans="3:5" s="78" customFormat="1" ht="15">
      <c r="C84" s="488"/>
      <c r="E84" s="514"/>
    </row>
    <row r="85" spans="3:5" s="78" customFormat="1" ht="15">
      <c r="C85" s="488"/>
      <c r="E85" s="514"/>
    </row>
    <row r="86" spans="3:5" s="78" customFormat="1" ht="15">
      <c r="C86" s="488"/>
      <c r="E86" s="514"/>
    </row>
    <row r="87" spans="3:5" s="78" customFormat="1" ht="15">
      <c r="C87" s="488"/>
      <c r="E87" s="514"/>
    </row>
    <row r="88" spans="3:5" s="78" customFormat="1" ht="15">
      <c r="C88" s="488"/>
      <c r="E88" s="514"/>
    </row>
    <row r="89" spans="3:5" s="78" customFormat="1" ht="15">
      <c r="C89" s="488"/>
      <c r="E89" s="514"/>
    </row>
    <row r="90" spans="3:5" s="78" customFormat="1" ht="15">
      <c r="C90" s="488"/>
      <c r="E90" s="514"/>
    </row>
    <row r="91" spans="3:5" s="78" customFormat="1" ht="15">
      <c r="C91" s="488"/>
      <c r="E91" s="514"/>
    </row>
    <row r="92" spans="3:5" s="78" customFormat="1" ht="15">
      <c r="C92" s="488"/>
      <c r="E92" s="514"/>
    </row>
    <row r="93" spans="3:5" s="78" customFormat="1" ht="15">
      <c r="C93" s="488"/>
      <c r="E93" s="514"/>
    </row>
    <row r="94" spans="3:5" s="78" customFormat="1" ht="15">
      <c r="C94" s="488"/>
      <c r="E94" s="514"/>
    </row>
    <row r="95" spans="3:5" s="78" customFormat="1" ht="15">
      <c r="C95" s="488"/>
      <c r="E95" s="514"/>
    </row>
    <row r="96" spans="3:5" s="78" customFormat="1" ht="15">
      <c r="C96" s="488"/>
      <c r="E96" s="514"/>
    </row>
    <row r="97" spans="3:5" s="78" customFormat="1" ht="15">
      <c r="C97" s="488"/>
      <c r="E97" s="514"/>
    </row>
    <row r="98" spans="3:5" s="78" customFormat="1" ht="15">
      <c r="C98" s="488"/>
      <c r="E98" s="514"/>
    </row>
    <row r="99" spans="3:5" s="78" customFormat="1" ht="15">
      <c r="C99" s="488"/>
      <c r="E99" s="514"/>
    </row>
    <row r="100" spans="3:5" s="78" customFormat="1" ht="15">
      <c r="C100" s="488"/>
      <c r="E100" s="514"/>
    </row>
    <row r="101" spans="3:5" s="78" customFormat="1" ht="18.75" customHeight="1">
      <c r="C101" s="488"/>
      <c r="E101" s="514"/>
    </row>
    <row r="102" spans="3:5" s="78" customFormat="1" ht="18" customHeight="1">
      <c r="C102" s="488"/>
      <c r="E102" s="514"/>
    </row>
    <row r="103" spans="3:5" s="78" customFormat="1" ht="18" customHeight="1">
      <c r="C103" s="488"/>
      <c r="E103" s="514"/>
    </row>
    <row r="104" spans="3:5" s="78" customFormat="1" ht="18.75" customHeight="1">
      <c r="C104" s="488"/>
      <c r="E104" s="514"/>
    </row>
    <row r="105" spans="3:5" s="78" customFormat="1" ht="18.75" customHeight="1">
      <c r="C105" s="488"/>
      <c r="E105" s="514"/>
    </row>
    <row r="106" spans="3:5" s="78" customFormat="1" ht="17.25" customHeight="1">
      <c r="C106" s="488"/>
      <c r="E106" s="514"/>
    </row>
    <row r="107" spans="3:5" s="78" customFormat="1" ht="19.5" customHeight="1">
      <c r="C107" s="488"/>
      <c r="E107" s="514"/>
    </row>
    <row r="108" spans="3:5" s="78" customFormat="1" ht="19.5" customHeight="1">
      <c r="C108" s="488"/>
      <c r="E108" s="514"/>
    </row>
    <row r="109" spans="3:5" s="78" customFormat="1" ht="15">
      <c r="C109" s="488"/>
      <c r="E109" s="514"/>
    </row>
    <row r="110" spans="3:5" s="78" customFormat="1" ht="18.75" customHeight="1">
      <c r="C110" s="488"/>
      <c r="E110" s="514"/>
    </row>
    <row r="111" spans="3:5" s="78" customFormat="1" ht="18.75" customHeight="1">
      <c r="C111" s="488"/>
      <c r="E111" s="514"/>
    </row>
    <row r="112" spans="3:5" s="78" customFormat="1" ht="18.75" customHeight="1">
      <c r="C112" s="488"/>
      <c r="E112" s="514"/>
    </row>
    <row r="113" spans="3:5" s="78" customFormat="1" ht="18.75" customHeight="1">
      <c r="C113" s="488"/>
      <c r="E113" s="514"/>
    </row>
    <row r="114" spans="3:5" s="78" customFormat="1" ht="19.5" customHeight="1">
      <c r="C114" s="488"/>
      <c r="E114" s="514"/>
    </row>
    <row r="115" spans="3:5" s="78" customFormat="1" ht="15">
      <c r="C115" s="488"/>
      <c r="E115" s="514"/>
    </row>
    <row r="116" spans="3:5" s="78" customFormat="1" ht="15">
      <c r="C116" s="488"/>
      <c r="E116" s="514"/>
    </row>
    <row r="117" spans="3:5" s="78" customFormat="1" ht="15">
      <c r="C117" s="488"/>
      <c r="E117" s="514"/>
    </row>
    <row r="118" spans="3:5" s="78" customFormat="1" ht="15">
      <c r="C118" s="488"/>
      <c r="E118" s="514"/>
    </row>
    <row r="119" spans="3:5" s="78" customFormat="1" ht="15">
      <c r="C119" s="488"/>
      <c r="E119" s="514"/>
    </row>
    <row r="120" spans="3:5" s="78" customFormat="1" ht="15">
      <c r="C120" s="488"/>
      <c r="E120" s="514"/>
    </row>
    <row r="121" spans="3:5" s="78" customFormat="1" ht="15">
      <c r="C121" s="488"/>
      <c r="E121" s="514"/>
    </row>
    <row r="122" spans="3:5" s="78" customFormat="1" ht="15">
      <c r="C122" s="488"/>
      <c r="E122" s="514"/>
    </row>
    <row r="123" spans="3:5" s="78" customFormat="1" ht="15">
      <c r="C123" s="488"/>
      <c r="E123" s="514"/>
    </row>
    <row r="124" spans="3:5" s="78" customFormat="1" ht="15">
      <c r="C124" s="488"/>
      <c r="E124" s="514"/>
    </row>
    <row r="125" spans="3:5" s="78" customFormat="1" ht="15">
      <c r="C125" s="488"/>
      <c r="E125" s="514"/>
    </row>
    <row r="126" spans="3:5" s="78" customFormat="1" ht="15">
      <c r="C126" s="488"/>
      <c r="E126" s="514"/>
    </row>
    <row r="127" spans="3:5" s="78" customFormat="1" ht="15">
      <c r="C127" s="488"/>
      <c r="E127" s="514"/>
    </row>
    <row r="128" spans="3:5" s="78" customFormat="1" ht="15">
      <c r="C128" s="488"/>
      <c r="E128" s="514"/>
    </row>
    <row r="129" spans="3:5" s="78" customFormat="1" ht="15">
      <c r="C129" s="488"/>
      <c r="E129" s="514"/>
    </row>
    <row r="130" spans="3:5" s="78" customFormat="1" ht="15">
      <c r="C130" s="488"/>
      <c r="E130" s="514"/>
    </row>
    <row r="131" spans="1:6" s="78" customFormat="1" ht="18.75">
      <c r="A131" s="489"/>
      <c r="B131" s="489"/>
      <c r="C131" s="490"/>
      <c r="D131" s="7"/>
      <c r="E131" s="489"/>
      <c r="F131" s="7"/>
    </row>
    <row r="132" spans="1:8" s="7" customFormat="1" ht="18.75">
      <c r="A132" s="489"/>
      <c r="B132" s="489"/>
      <c r="C132" s="490"/>
      <c r="E132" s="489"/>
      <c r="H132" s="78"/>
    </row>
    <row r="133" spans="1:8" s="7" customFormat="1" ht="18.75">
      <c r="A133" s="489"/>
      <c r="B133" s="489"/>
      <c r="C133" s="490"/>
      <c r="E133" s="489"/>
      <c r="H133" s="78"/>
    </row>
    <row r="134" spans="1:8" s="7" customFormat="1" ht="18.75">
      <c r="A134" s="489"/>
      <c r="B134" s="489"/>
      <c r="C134" s="490"/>
      <c r="E134" s="489"/>
      <c r="H134" s="78"/>
    </row>
    <row r="135" spans="1:8" s="7" customFormat="1" ht="18.75">
      <c r="A135" s="489"/>
      <c r="B135" s="489"/>
      <c r="C135" s="490"/>
      <c r="E135" s="489"/>
      <c r="H135" s="78"/>
    </row>
    <row r="136" spans="1:8" s="7" customFormat="1" ht="18.75">
      <c r="A136" s="489"/>
      <c r="B136" s="489"/>
      <c r="C136" s="490"/>
      <c r="E136" s="489"/>
      <c r="H136" s="78"/>
    </row>
    <row r="137" spans="1:8" s="7" customFormat="1" ht="18.75">
      <c r="A137" s="489"/>
      <c r="B137" s="489"/>
      <c r="C137" s="490"/>
      <c r="E137" s="489"/>
      <c r="H137" s="78"/>
    </row>
    <row r="138" spans="1:8" s="7" customFormat="1" ht="18.75">
      <c r="A138" s="489"/>
      <c r="B138" s="489"/>
      <c r="C138" s="490"/>
      <c r="E138" s="489"/>
      <c r="H138" s="78"/>
    </row>
    <row r="139" spans="1:8" s="7" customFormat="1" ht="18.75">
      <c r="A139" s="489"/>
      <c r="B139" s="489"/>
      <c r="C139" s="490"/>
      <c r="E139" s="489"/>
      <c r="H139" s="78"/>
    </row>
    <row r="140" spans="1:8" s="7" customFormat="1" ht="18.75">
      <c r="A140" s="489"/>
      <c r="B140" s="489"/>
      <c r="C140" s="490"/>
      <c r="E140" s="489"/>
      <c r="H140" s="78"/>
    </row>
    <row r="141" spans="1:8" s="7" customFormat="1" ht="18.75">
      <c r="A141" s="489"/>
      <c r="B141" s="489"/>
      <c r="C141" s="490"/>
      <c r="E141" s="489"/>
      <c r="H141" s="78"/>
    </row>
    <row r="142" spans="1:8" s="7" customFormat="1" ht="18.75">
      <c r="A142" s="489"/>
      <c r="B142" s="489"/>
      <c r="C142" s="490"/>
      <c r="E142" s="489"/>
      <c r="H142" s="78"/>
    </row>
    <row r="143" spans="1:8" s="7" customFormat="1" ht="18.75">
      <c r="A143" s="489"/>
      <c r="B143" s="489"/>
      <c r="C143" s="490"/>
      <c r="E143" s="489"/>
      <c r="H143" s="78"/>
    </row>
    <row r="144" spans="1:8" s="7" customFormat="1" ht="18.75">
      <c r="A144" s="489"/>
      <c r="B144" s="489"/>
      <c r="C144" s="490"/>
      <c r="E144" s="489"/>
      <c r="H144" s="78"/>
    </row>
    <row r="145" spans="1:8" s="7" customFormat="1" ht="18.75">
      <c r="A145" s="489"/>
      <c r="B145" s="489"/>
      <c r="C145" s="490"/>
      <c r="E145" s="489"/>
      <c r="H145" s="78"/>
    </row>
    <row r="146" spans="1:8" s="7" customFormat="1" ht="18.75">
      <c r="A146" s="489"/>
      <c r="B146" s="489"/>
      <c r="C146" s="490"/>
      <c r="E146" s="489"/>
      <c r="H146" s="78"/>
    </row>
    <row r="147" spans="1:8" s="7" customFormat="1" ht="18.75">
      <c r="A147" s="489"/>
      <c r="B147" s="489"/>
      <c r="C147" s="490"/>
      <c r="E147" s="489"/>
      <c r="H147" s="78"/>
    </row>
    <row r="148" spans="1:8" s="7" customFormat="1" ht="18.75">
      <c r="A148" s="489"/>
      <c r="B148" s="489"/>
      <c r="C148" s="490"/>
      <c r="E148" s="489"/>
      <c r="H148" s="78"/>
    </row>
    <row r="149" spans="1:8" s="7" customFormat="1" ht="18.75">
      <c r="A149" s="489"/>
      <c r="B149" s="489"/>
      <c r="C149" s="490"/>
      <c r="E149" s="489"/>
      <c r="H149" s="78"/>
    </row>
    <row r="150" spans="1:8" s="7" customFormat="1" ht="18.75">
      <c r="A150" s="489"/>
      <c r="B150" s="489"/>
      <c r="C150" s="490"/>
      <c r="E150" s="489"/>
      <c r="H150" s="78"/>
    </row>
    <row r="151" spans="1:8" s="7" customFormat="1" ht="18.75">
      <c r="A151" s="489"/>
      <c r="B151" s="489"/>
      <c r="C151" s="490"/>
      <c r="E151" s="489"/>
      <c r="H151" s="78"/>
    </row>
    <row r="152" spans="1:8" s="7" customFormat="1" ht="18.75">
      <c r="A152" s="489"/>
      <c r="B152" s="489"/>
      <c r="C152" s="490"/>
      <c r="E152" s="489"/>
      <c r="H152" s="78"/>
    </row>
    <row r="153" spans="1:8" s="7" customFormat="1" ht="18.75">
      <c r="A153" s="489"/>
      <c r="B153" s="489"/>
      <c r="C153" s="490"/>
      <c r="E153" s="489"/>
      <c r="H153" s="78"/>
    </row>
    <row r="154" spans="1:8" s="7" customFormat="1" ht="18.75">
      <c r="A154" s="489"/>
      <c r="B154" s="489"/>
      <c r="C154" s="490"/>
      <c r="E154" s="489"/>
      <c r="H154" s="78"/>
    </row>
    <row r="155" spans="1:8" s="7" customFormat="1" ht="18.75">
      <c r="A155" s="489"/>
      <c r="B155" s="489"/>
      <c r="C155" s="490"/>
      <c r="E155" s="489"/>
      <c r="H155" s="78"/>
    </row>
    <row r="156" spans="1:8" s="7" customFormat="1" ht="18.75">
      <c r="A156" s="489"/>
      <c r="B156" s="489"/>
      <c r="C156" s="490"/>
      <c r="E156" s="489"/>
      <c r="H156" s="78"/>
    </row>
    <row r="157" spans="1:8" s="7" customFormat="1" ht="18.75">
      <c r="A157" s="489"/>
      <c r="B157" s="489"/>
      <c r="C157" s="490"/>
      <c r="E157" s="489"/>
      <c r="H157" s="78"/>
    </row>
    <row r="158" spans="1:8" s="7" customFormat="1" ht="18.75">
      <c r="A158" s="489"/>
      <c r="B158" s="489"/>
      <c r="C158" s="490"/>
      <c r="E158" s="489"/>
      <c r="H158" s="78"/>
    </row>
    <row r="159" spans="1:8" s="7" customFormat="1" ht="18.75">
      <c r="A159" s="489"/>
      <c r="B159" s="489"/>
      <c r="C159" s="490"/>
      <c r="E159" s="489"/>
      <c r="H159" s="78"/>
    </row>
    <row r="160" spans="1:8" s="7" customFormat="1" ht="18.75">
      <c r="A160" s="489"/>
      <c r="B160" s="489"/>
      <c r="C160" s="490"/>
      <c r="E160" s="489"/>
      <c r="H160" s="78"/>
    </row>
    <row r="161" spans="1:8" s="7" customFormat="1" ht="18.75">
      <c r="A161" s="489"/>
      <c r="B161" s="489"/>
      <c r="C161" s="490"/>
      <c r="E161" s="489"/>
      <c r="H161" s="78"/>
    </row>
    <row r="162" spans="1:8" s="7" customFormat="1" ht="18.75">
      <c r="A162" s="489"/>
      <c r="B162" s="489"/>
      <c r="C162" s="490"/>
      <c r="E162" s="489"/>
      <c r="H162" s="78"/>
    </row>
    <row r="163" spans="1:8" s="7" customFormat="1" ht="18.75">
      <c r="A163" s="489"/>
      <c r="B163" s="489"/>
      <c r="C163" s="490"/>
      <c r="E163" s="489"/>
      <c r="H163" s="78"/>
    </row>
    <row r="164" spans="1:8" s="7" customFormat="1" ht="18.75">
      <c r="A164" s="489"/>
      <c r="B164" s="489"/>
      <c r="C164" s="490"/>
      <c r="E164" s="489"/>
      <c r="H164" s="78"/>
    </row>
    <row r="165" spans="1:8" s="7" customFormat="1" ht="18.75">
      <c r="A165" s="489"/>
      <c r="B165" s="489"/>
      <c r="C165" s="490"/>
      <c r="E165" s="489"/>
      <c r="H165" s="78"/>
    </row>
    <row r="166" spans="1:8" s="7" customFormat="1" ht="18.75">
      <c r="A166" s="489"/>
      <c r="B166" s="489"/>
      <c r="C166" s="490"/>
      <c r="E166" s="489"/>
      <c r="H166" s="78"/>
    </row>
    <row r="167" spans="1:8" s="7" customFormat="1" ht="18.75">
      <c r="A167" s="489"/>
      <c r="B167" s="489"/>
      <c r="C167" s="490"/>
      <c r="E167" s="489"/>
      <c r="H167" s="78"/>
    </row>
    <row r="168" spans="1:8" s="7" customFormat="1" ht="18.75">
      <c r="A168" s="489"/>
      <c r="B168" s="489"/>
      <c r="C168" s="490"/>
      <c r="E168" s="489"/>
      <c r="H168" s="78"/>
    </row>
    <row r="169" spans="1:8" s="7" customFormat="1" ht="18.75">
      <c r="A169" s="489"/>
      <c r="B169" s="489"/>
      <c r="C169" s="490"/>
      <c r="E169" s="489"/>
      <c r="H169" s="78"/>
    </row>
    <row r="170" spans="1:8" s="7" customFormat="1" ht="18.75">
      <c r="A170" s="489"/>
      <c r="B170" s="489"/>
      <c r="C170" s="490"/>
      <c r="E170" s="489"/>
      <c r="H170" s="78"/>
    </row>
    <row r="171" spans="1:8" s="7" customFormat="1" ht="18.75">
      <c r="A171" s="489"/>
      <c r="B171" s="489"/>
      <c r="C171" s="490"/>
      <c r="E171" s="489"/>
      <c r="H171" s="78"/>
    </row>
    <row r="172" spans="1:8" s="7" customFormat="1" ht="18.75">
      <c r="A172" s="489"/>
      <c r="B172" s="489"/>
      <c r="C172" s="490"/>
      <c r="E172" s="489"/>
      <c r="H172" s="78"/>
    </row>
    <row r="173" spans="1:8" s="7" customFormat="1" ht="18.75">
      <c r="A173" s="489"/>
      <c r="B173" s="489"/>
      <c r="C173" s="490"/>
      <c r="E173" s="489"/>
      <c r="H173" s="78"/>
    </row>
    <row r="174" spans="1:8" s="7" customFormat="1" ht="18.75">
      <c r="A174" s="489"/>
      <c r="B174" s="489"/>
      <c r="C174" s="490"/>
      <c r="E174" s="489"/>
      <c r="H174" s="78"/>
    </row>
    <row r="175" spans="1:8" s="7" customFormat="1" ht="18.75">
      <c r="A175" s="489"/>
      <c r="B175" s="489"/>
      <c r="C175" s="490"/>
      <c r="E175" s="489"/>
      <c r="H175" s="78"/>
    </row>
    <row r="176" spans="1:8" s="7" customFormat="1" ht="18.75">
      <c r="A176" s="489"/>
      <c r="B176" s="489"/>
      <c r="C176" s="490"/>
      <c r="E176" s="489"/>
      <c r="H176" s="78"/>
    </row>
    <row r="177" spans="1:8" s="7" customFormat="1" ht="18.75">
      <c r="A177" s="489"/>
      <c r="B177" s="489"/>
      <c r="C177" s="490"/>
      <c r="E177" s="489"/>
      <c r="H177" s="78"/>
    </row>
    <row r="178" spans="1:8" s="7" customFormat="1" ht="18.75">
      <c r="A178" s="489"/>
      <c r="B178" s="489"/>
      <c r="C178" s="490"/>
      <c r="E178" s="489"/>
      <c r="H178" s="78"/>
    </row>
    <row r="179" spans="1:8" s="7" customFormat="1" ht="18.75">
      <c r="A179" s="489"/>
      <c r="B179" s="489"/>
      <c r="C179" s="490"/>
      <c r="E179" s="489"/>
      <c r="H179" s="78"/>
    </row>
    <row r="180" spans="1:8" s="7" customFormat="1" ht="18.75">
      <c r="A180" s="489"/>
      <c r="B180" s="489"/>
      <c r="C180" s="490"/>
      <c r="E180" s="489"/>
      <c r="H180" s="78"/>
    </row>
    <row r="181" spans="1:8" s="7" customFormat="1" ht="18.75">
      <c r="A181" s="489"/>
      <c r="B181" s="489"/>
      <c r="C181" s="490"/>
      <c r="E181" s="489"/>
      <c r="H181" s="78"/>
    </row>
    <row r="182" spans="1:8" s="7" customFormat="1" ht="18.75">
      <c r="A182" s="489"/>
      <c r="B182" s="489"/>
      <c r="C182" s="490"/>
      <c r="E182" s="489"/>
      <c r="H182" s="78"/>
    </row>
    <row r="183" spans="1:8" s="7" customFormat="1" ht="18.75">
      <c r="A183" s="489"/>
      <c r="B183" s="489"/>
      <c r="C183" s="490"/>
      <c r="E183" s="489"/>
      <c r="H183" s="78"/>
    </row>
    <row r="184" spans="1:8" s="7" customFormat="1" ht="18.75">
      <c r="A184" s="489"/>
      <c r="B184" s="489"/>
      <c r="C184" s="490"/>
      <c r="E184" s="489"/>
      <c r="H184" s="78"/>
    </row>
    <row r="185" spans="1:8" s="7" customFormat="1" ht="18.75">
      <c r="A185" s="489"/>
      <c r="B185" s="489"/>
      <c r="C185" s="490"/>
      <c r="E185" s="489"/>
      <c r="H185" s="78"/>
    </row>
    <row r="186" spans="1:8" s="7" customFormat="1" ht="18.75">
      <c r="A186" s="489"/>
      <c r="B186" s="489"/>
      <c r="C186" s="490"/>
      <c r="E186" s="489"/>
      <c r="H186" s="78"/>
    </row>
    <row r="187" spans="1:8" s="7" customFormat="1" ht="18.75">
      <c r="A187" s="489"/>
      <c r="B187" s="489"/>
      <c r="C187" s="490"/>
      <c r="E187" s="489"/>
      <c r="H187" s="78"/>
    </row>
    <row r="188" spans="1:8" s="7" customFormat="1" ht="18.75">
      <c r="A188" s="489"/>
      <c r="B188" s="489"/>
      <c r="C188" s="490"/>
      <c r="E188" s="489"/>
      <c r="H188" s="78"/>
    </row>
    <row r="189" spans="1:8" s="7" customFormat="1" ht="18.75">
      <c r="A189" s="489"/>
      <c r="B189" s="489"/>
      <c r="C189" s="490"/>
      <c r="E189" s="489"/>
      <c r="H189" s="78"/>
    </row>
    <row r="190" spans="1:8" s="7" customFormat="1" ht="18.75">
      <c r="A190" s="489"/>
      <c r="B190" s="489"/>
      <c r="C190" s="490"/>
      <c r="E190" s="489"/>
      <c r="H190" s="78"/>
    </row>
    <row r="191" spans="1:8" s="7" customFormat="1" ht="18.75">
      <c r="A191" s="489"/>
      <c r="B191" s="489"/>
      <c r="C191" s="490"/>
      <c r="E191" s="489"/>
      <c r="H191" s="78"/>
    </row>
    <row r="192" spans="1:8" s="7" customFormat="1" ht="18.75">
      <c r="A192" s="489"/>
      <c r="B192" s="489"/>
      <c r="C192" s="490"/>
      <c r="E192" s="489"/>
      <c r="H192" s="78"/>
    </row>
    <row r="193" spans="1:8" s="7" customFormat="1" ht="18.75">
      <c r="A193" s="489"/>
      <c r="B193" s="489"/>
      <c r="C193" s="490"/>
      <c r="E193" s="489"/>
      <c r="H193" s="78"/>
    </row>
    <row r="194" spans="1:8" s="7" customFormat="1" ht="18.75">
      <c r="A194" s="489"/>
      <c r="B194" s="489"/>
      <c r="C194" s="490"/>
      <c r="E194" s="489"/>
      <c r="H194" s="78"/>
    </row>
    <row r="195" spans="1:8" s="7" customFormat="1" ht="18.75">
      <c r="A195" s="489"/>
      <c r="B195" s="489"/>
      <c r="C195" s="490"/>
      <c r="E195" s="489"/>
      <c r="H195" s="78"/>
    </row>
    <row r="196" spans="1:8" s="7" customFormat="1" ht="18.75">
      <c r="A196" s="489"/>
      <c r="B196" s="489"/>
      <c r="C196" s="490"/>
      <c r="E196" s="489"/>
      <c r="H196" s="78"/>
    </row>
    <row r="197" spans="1:8" s="7" customFormat="1" ht="18.75">
      <c r="A197" s="489"/>
      <c r="B197" s="489"/>
      <c r="C197" s="490"/>
      <c r="E197" s="489"/>
      <c r="H197" s="78"/>
    </row>
    <row r="198" spans="1:8" s="7" customFormat="1" ht="18.75">
      <c r="A198" s="489"/>
      <c r="B198" s="489"/>
      <c r="C198" s="490"/>
      <c r="E198" s="489"/>
      <c r="H198" s="78"/>
    </row>
    <row r="199" spans="1:8" s="7" customFormat="1" ht="18.75">
      <c r="A199" s="489"/>
      <c r="B199" s="489"/>
      <c r="C199" s="490"/>
      <c r="E199" s="489"/>
      <c r="H199" s="78"/>
    </row>
    <row r="200" spans="1:8" s="7" customFormat="1" ht="18.75">
      <c r="A200" s="489"/>
      <c r="B200" s="489"/>
      <c r="C200" s="490"/>
      <c r="E200" s="489"/>
      <c r="H200" s="78"/>
    </row>
    <row r="201" spans="1:8" s="7" customFormat="1" ht="18.75">
      <c r="A201" s="489"/>
      <c r="B201" s="489"/>
      <c r="C201" s="490"/>
      <c r="E201" s="489"/>
      <c r="H201" s="78"/>
    </row>
    <row r="202" spans="1:8" s="7" customFormat="1" ht="18.75">
      <c r="A202" s="489"/>
      <c r="B202" s="489"/>
      <c r="C202" s="490"/>
      <c r="E202" s="489"/>
      <c r="H202" s="78"/>
    </row>
    <row r="203" spans="1:8" s="7" customFormat="1" ht="18.75">
      <c r="A203" s="489"/>
      <c r="B203" s="489"/>
      <c r="C203" s="490"/>
      <c r="E203" s="489"/>
      <c r="H203" s="78"/>
    </row>
    <row r="204" spans="1:8" s="7" customFormat="1" ht="18.75">
      <c r="A204" s="489"/>
      <c r="B204" s="489"/>
      <c r="C204" s="490"/>
      <c r="E204" s="489"/>
      <c r="H204" s="78"/>
    </row>
    <row r="205" spans="1:8" s="7" customFormat="1" ht="18.75">
      <c r="A205" s="476"/>
      <c r="B205" s="476"/>
      <c r="C205" s="485"/>
      <c r="D205" s="478"/>
      <c r="E205" s="476"/>
      <c r="F205" s="478"/>
      <c r="H205" s="78"/>
    </row>
    <row r="206" spans="1:8" s="7" customFormat="1" ht="18.75">
      <c r="A206" s="476"/>
      <c r="B206" s="476"/>
      <c r="C206" s="485"/>
      <c r="D206" s="478"/>
      <c r="E206" s="476"/>
      <c r="F206" s="478"/>
      <c r="H206" s="78"/>
    </row>
    <row r="207" spans="1:8" s="7" customFormat="1" ht="18.75">
      <c r="A207" s="476"/>
      <c r="B207" s="476"/>
      <c r="C207" s="485"/>
      <c r="D207" s="478"/>
      <c r="E207" s="476"/>
      <c r="F207" s="478"/>
      <c r="H207" s="78"/>
    </row>
    <row r="208" spans="1:8" s="7" customFormat="1" ht="18.75">
      <c r="A208" s="476"/>
      <c r="B208" s="476"/>
      <c r="C208" s="485"/>
      <c r="D208" s="478"/>
      <c r="E208" s="476"/>
      <c r="F208" s="478"/>
      <c r="H208" s="78"/>
    </row>
    <row r="209" spans="1:8" s="7" customFormat="1" ht="18.75">
      <c r="A209" s="476"/>
      <c r="B209" s="476"/>
      <c r="C209" s="485"/>
      <c r="D209" s="478"/>
      <c r="E209" s="476"/>
      <c r="F209" s="478"/>
      <c r="H209" s="78"/>
    </row>
    <row r="210" spans="1:8" s="7" customFormat="1" ht="18.75">
      <c r="A210" s="476"/>
      <c r="B210" s="476"/>
      <c r="C210" s="485"/>
      <c r="D210" s="478"/>
      <c r="E210" s="476"/>
      <c r="F210" s="478"/>
      <c r="H210" s="78"/>
    </row>
    <row r="211" spans="1:8" s="7" customFormat="1" ht="18.75">
      <c r="A211" s="476"/>
      <c r="B211" s="476"/>
      <c r="C211" s="485"/>
      <c r="D211" s="478"/>
      <c r="E211" s="476"/>
      <c r="F211" s="478"/>
      <c r="H211" s="78"/>
    </row>
    <row r="212" spans="1:8" s="7" customFormat="1" ht="18.75">
      <c r="A212" s="476"/>
      <c r="B212" s="476"/>
      <c r="C212" s="485"/>
      <c r="D212" s="478"/>
      <c r="E212" s="476"/>
      <c r="F212" s="478"/>
      <c r="H212" s="78"/>
    </row>
    <row r="213" spans="1:8" s="7" customFormat="1" ht="18.75">
      <c r="A213" s="476"/>
      <c r="B213" s="476"/>
      <c r="C213" s="485"/>
      <c r="D213" s="478"/>
      <c r="E213" s="476"/>
      <c r="F213" s="478"/>
      <c r="H213" s="78"/>
    </row>
    <row r="214" spans="1:8" s="7" customFormat="1" ht="18.75">
      <c r="A214" s="476"/>
      <c r="B214" s="476"/>
      <c r="C214" s="485"/>
      <c r="D214" s="478"/>
      <c r="E214" s="476"/>
      <c r="F214" s="478"/>
      <c r="H214" s="78"/>
    </row>
    <row r="215" spans="1:8" s="7" customFormat="1" ht="18.75">
      <c r="A215" s="476"/>
      <c r="B215" s="476"/>
      <c r="C215" s="485"/>
      <c r="D215" s="478"/>
      <c r="E215" s="476"/>
      <c r="F215" s="478"/>
      <c r="H215" s="78"/>
    </row>
    <row r="216" spans="1:8" s="7" customFormat="1" ht="18.75">
      <c r="A216" s="476"/>
      <c r="B216" s="476"/>
      <c r="C216" s="485"/>
      <c r="D216" s="478"/>
      <c r="E216" s="476"/>
      <c r="F216" s="478"/>
      <c r="H216" s="78"/>
    </row>
    <row r="217" spans="1:8" s="7" customFormat="1" ht="18.75">
      <c r="A217" s="476"/>
      <c r="B217" s="476"/>
      <c r="C217" s="485"/>
      <c r="D217" s="478"/>
      <c r="E217" s="476"/>
      <c r="F217" s="478"/>
      <c r="H217" s="78"/>
    </row>
    <row r="218" spans="1:8" s="7" customFormat="1" ht="18.75">
      <c r="A218" s="476"/>
      <c r="B218" s="476"/>
      <c r="C218" s="485"/>
      <c r="D218" s="478"/>
      <c r="E218" s="476"/>
      <c r="F218" s="478"/>
      <c r="H218" s="78"/>
    </row>
    <row r="219" spans="1:8" s="7" customFormat="1" ht="18.75">
      <c r="A219" s="476"/>
      <c r="B219" s="476"/>
      <c r="C219" s="485"/>
      <c r="D219" s="478"/>
      <c r="E219" s="476"/>
      <c r="F219" s="478"/>
      <c r="H219" s="78"/>
    </row>
    <row r="220" spans="1:8" s="7" customFormat="1" ht="18.75">
      <c r="A220" s="476"/>
      <c r="B220" s="476"/>
      <c r="C220" s="485"/>
      <c r="D220" s="478"/>
      <c r="E220" s="476"/>
      <c r="F220" s="478"/>
      <c r="H220" s="78"/>
    </row>
    <row r="221" spans="1:8" s="7" customFormat="1" ht="18.75">
      <c r="A221" s="476"/>
      <c r="B221" s="476"/>
      <c r="C221" s="485"/>
      <c r="D221" s="478"/>
      <c r="E221" s="476"/>
      <c r="F221" s="478"/>
      <c r="H221" s="78"/>
    </row>
    <row r="222" spans="1:8" s="7" customFormat="1" ht="18.75">
      <c r="A222" s="476"/>
      <c r="B222" s="476"/>
      <c r="C222" s="485"/>
      <c r="D222" s="478"/>
      <c r="E222" s="476"/>
      <c r="F222" s="478"/>
      <c r="H222" s="78"/>
    </row>
    <row r="223" spans="1:8" s="7" customFormat="1" ht="18.75">
      <c r="A223" s="476"/>
      <c r="B223" s="476"/>
      <c r="C223" s="485"/>
      <c r="D223" s="478"/>
      <c r="E223" s="476"/>
      <c r="F223" s="478"/>
      <c r="H223" s="78"/>
    </row>
    <row r="224" spans="1:8" s="7" customFormat="1" ht="18.75">
      <c r="A224" s="476"/>
      <c r="B224" s="476"/>
      <c r="C224" s="485"/>
      <c r="D224" s="478"/>
      <c r="E224" s="476"/>
      <c r="F224" s="478"/>
      <c r="H224" s="78"/>
    </row>
    <row r="225" spans="1:8" s="7" customFormat="1" ht="18.75">
      <c r="A225" s="476"/>
      <c r="B225" s="476"/>
      <c r="C225" s="485"/>
      <c r="D225" s="478"/>
      <c r="E225" s="476"/>
      <c r="F225" s="478"/>
      <c r="H225" s="78"/>
    </row>
    <row r="226" spans="1:8" s="7" customFormat="1" ht="18.75">
      <c r="A226" s="476"/>
      <c r="B226" s="476"/>
      <c r="C226" s="485"/>
      <c r="D226" s="478"/>
      <c r="E226" s="476"/>
      <c r="F226" s="478"/>
      <c r="H226" s="78"/>
    </row>
    <row r="227" spans="1:8" s="7" customFormat="1" ht="18.75">
      <c r="A227" s="476"/>
      <c r="B227" s="476"/>
      <c r="C227" s="485"/>
      <c r="D227" s="478"/>
      <c r="E227" s="476"/>
      <c r="F227" s="478"/>
      <c r="H227" s="78"/>
    </row>
    <row r="228" spans="1:8" s="7" customFormat="1" ht="18.75">
      <c r="A228" s="476"/>
      <c r="B228" s="476"/>
      <c r="C228" s="485"/>
      <c r="D228" s="478"/>
      <c r="E228" s="476"/>
      <c r="F228" s="478"/>
      <c r="H228" s="78"/>
    </row>
    <row r="229" spans="1:8" s="7" customFormat="1" ht="18.75">
      <c r="A229" s="476"/>
      <c r="B229" s="476"/>
      <c r="C229" s="485"/>
      <c r="D229" s="478"/>
      <c r="E229" s="476"/>
      <c r="F229" s="478"/>
      <c r="H229" s="78"/>
    </row>
    <row r="230" spans="1:8" s="7" customFormat="1" ht="18.75">
      <c r="A230" s="476"/>
      <c r="B230" s="476"/>
      <c r="C230" s="485"/>
      <c r="D230" s="478"/>
      <c r="E230" s="476"/>
      <c r="F230" s="478"/>
      <c r="H230" s="78"/>
    </row>
    <row r="231" spans="1:8" s="7" customFormat="1" ht="18.75">
      <c r="A231" s="476"/>
      <c r="B231" s="476"/>
      <c r="C231" s="485"/>
      <c r="D231" s="478"/>
      <c r="E231" s="476"/>
      <c r="F231" s="478"/>
      <c r="H231" s="78"/>
    </row>
    <row r="232" spans="1:8" s="7" customFormat="1" ht="18.75">
      <c r="A232" s="476"/>
      <c r="B232" s="476"/>
      <c r="C232" s="485"/>
      <c r="D232" s="478"/>
      <c r="E232" s="476"/>
      <c r="F232" s="478"/>
      <c r="H232" s="78"/>
    </row>
    <row r="233" spans="1:8" s="7" customFormat="1" ht="18.75">
      <c r="A233" s="476"/>
      <c r="B233" s="476"/>
      <c r="C233" s="485"/>
      <c r="D233" s="478"/>
      <c r="E233" s="476"/>
      <c r="F233" s="478"/>
      <c r="H233" s="78"/>
    </row>
    <row r="234" spans="1:8" s="7" customFormat="1" ht="18.75">
      <c r="A234" s="476"/>
      <c r="B234" s="476"/>
      <c r="C234" s="485"/>
      <c r="D234" s="478"/>
      <c r="E234" s="476"/>
      <c r="F234" s="478"/>
      <c r="H234" s="78"/>
    </row>
    <row r="235" spans="1:8" s="7" customFormat="1" ht="18.75">
      <c r="A235" s="476"/>
      <c r="B235" s="476"/>
      <c r="C235" s="485"/>
      <c r="D235" s="478"/>
      <c r="E235" s="476"/>
      <c r="F235" s="478"/>
      <c r="H235" s="78"/>
    </row>
    <row r="236" spans="1:8" s="7" customFormat="1" ht="18.75">
      <c r="A236" s="476"/>
      <c r="B236" s="476"/>
      <c r="C236" s="485"/>
      <c r="D236" s="478"/>
      <c r="E236" s="476"/>
      <c r="F236" s="478"/>
      <c r="H236" s="78"/>
    </row>
    <row r="237" spans="1:8" s="7" customFormat="1" ht="18.75">
      <c r="A237" s="476"/>
      <c r="B237" s="476"/>
      <c r="C237" s="485"/>
      <c r="D237" s="478"/>
      <c r="E237" s="476"/>
      <c r="F237" s="478"/>
      <c r="H237" s="78"/>
    </row>
    <row r="238" spans="1:8" s="7" customFormat="1" ht="18.75">
      <c r="A238" s="476"/>
      <c r="B238" s="476"/>
      <c r="C238" s="485"/>
      <c r="D238" s="478"/>
      <c r="E238" s="476"/>
      <c r="F238" s="478"/>
      <c r="H238" s="78"/>
    </row>
    <row r="239" spans="1:8" s="7" customFormat="1" ht="18.75">
      <c r="A239" s="476"/>
      <c r="B239" s="476"/>
      <c r="C239" s="485"/>
      <c r="D239" s="478"/>
      <c r="E239" s="476"/>
      <c r="F239" s="478"/>
      <c r="H239" s="78"/>
    </row>
    <row r="240" spans="1:8" s="7" customFormat="1" ht="18.75">
      <c r="A240" s="476"/>
      <c r="B240" s="476"/>
      <c r="C240" s="485"/>
      <c r="D240" s="478"/>
      <c r="E240" s="476"/>
      <c r="F240" s="478"/>
      <c r="H240" s="78"/>
    </row>
    <row r="241" spans="1:8" s="7" customFormat="1" ht="18.75">
      <c r="A241" s="476"/>
      <c r="B241" s="476"/>
      <c r="C241" s="485"/>
      <c r="D241" s="478"/>
      <c r="E241" s="476"/>
      <c r="F241" s="478"/>
      <c r="H241" s="78"/>
    </row>
    <row r="242" spans="1:8" s="7" customFormat="1" ht="18.75">
      <c r="A242" s="476"/>
      <c r="B242" s="476"/>
      <c r="C242" s="485"/>
      <c r="D242" s="478"/>
      <c r="E242" s="476"/>
      <c r="F242" s="478"/>
      <c r="H242" s="78"/>
    </row>
    <row r="243" spans="1:8" s="7" customFormat="1" ht="18.75">
      <c r="A243" s="476"/>
      <c r="B243" s="476"/>
      <c r="C243" s="485"/>
      <c r="D243" s="478"/>
      <c r="E243" s="476"/>
      <c r="F243" s="478"/>
      <c r="H243" s="78"/>
    </row>
    <row r="244" spans="1:8" s="7" customFormat="1" ht="18.75">
      <c r="A244" s="476"/>
      <c r="B244" s="476"/>
      <c r="C244" s="485"/>
      <c r="D244" s="478"/>
      <c r="E244" s="476"/>
      <c r="F244" s="478"/>
      <c r="H244" s="78"/>
    </row>
    <row r="245" spans="1:8" s="7" customFormat="1" ht="18.75">
      <c r="A245" s="476"/>
      <c r="B245" s="476"/>
      <c r="C245" s="485"/>
      <c r="D245" s="478"/>
      <c r="E245" s="476"/>
      <c r="F245" s="478"/>
      <c r="H245" s="78"/>
    </row>
    <row r="246" spans="1:8" s="7" customFormat="1" ht="18.75">
      <c r="A246" s="476"/>
      <c r="B246" s="476"/>
      <c r="C246" s="485"/>
      <c r="D246" s="478"/>
      <c r="E246" s="476"/>
      <c r="F246" s="478"/>
      <c r="H246" s="78"/>
    </row>
    <row r="247" spans="1:8" s="7" customFormat="1" ht="18.75">
      <c r="A247" s="476"/>
      <c r="B247" s="476"/>
      <c r="C247" s="485"/>
      <c r="D247" s="478"/>
      <c r="E247" s="476"/>
      <c r="F247" s="478"/>
      <c r="H247" s="78"/>
    </row>
    <row r="248" spans="1:8" s="7" customFormat="1" ht="18.75">
      <c r="A248" s="476"/>
      <c r="B248" s="476"/>
      <c r="C248" s="485"/>
      <c r="D248" s="478"/>
      <c r="E248" s="476"/>
      <c r="F248" s="478"/>
      <c r="H248" s="78"/>
    </row>
    <row r="249" spans="1:8" s="7" customFormat="1" ht="18.75">
      <c r="A249" s="476"/>
      <c r="B249" s="476"/>
      <c r="C249" s="485"/>
      <c r="D249" s="478"/>
      <c r="E249" s="476"/>
      <c r="F249" s="478"/>
      <c r="H249" s="78"/>
    </row>
    <row r="250" spans="1:8" s="7" customFormat="1" ht="18.75">
      <c r="A250" s="476"/>
      <c r="B250" s="476"/>
      <c r="C250" s="485"/>
      <c r="D250" s="478"/>
      <c r="E250" s="476"/>
      <c r="F250" s="478"/>
      <c r="H250" s="78"/>
    </row>
    <row r="251" spans="1:8" s="7" customFormat="1" ht="18.75">
      <c r="A251" s="476"/>
      <c r="B251" s="476"/>
      <c r="C251" s="485"/>
      <c r="D251" s="478"/>
      <c r="E251" s="476"/>
      <c r="F251" s="478"/>
      <c r="H251" s="78"/>
    </row>
    <row r="252" spans="1:8" s="7" customFormat="1" ht="18.75">
      <c r="A252" s="476"/>
      <c r="B252" s="476"/>
      <c r="C252" s="485"/>
      <c r="D252" s="478"/>
      <c r="E252" s="476"/>
      <c r="F252" s="478"/>
      <c r="H252" s="78"/>
    </row>
    <row r="253" spans="1:8" s="7" customFormat="1" ht="18.75">
      <c r="A253" s="476"/>
      <c r="B253" s="476"/>
      <c r="C253" s="485"/>
      <c r="D253" s="478"/>
      <c r="E253" s="476"/>
      <c r="F253" s="478"/>
      <c r="H253" s="78"/>
    </row>
    <row r="254" spans="1:8" s="7" customFormat="1" ht="18.75">
      <c r="A254" s="476"/>
      <c r="B254" s="476"/>
      <c r="C254" s="485"/>
      <c r="D254" s="478"/>
      <c r="E254" s="476"/>
      <c r="F254" s="478"/>
      <c r="H254" s="78"/>
    </row>
    <row r="255" spans="1:8" s="7" customFormat="1" ht="18.75">
      <c r="A255" s="476"/>
      <c r="B255" s="476"/>
      <c r="C255" s="485"/>
      <c r="D255" s="478"/>
      <c r="E255" s="476"/>
      <c r="F255" s="478"/>
      <c r="H255" s="78"/>
    </row>
    <row r="256" spans="1:8" s="7" customFormat="1" ht="18.75">
      <c r="A256" s="476"/>
      <c r="B256" s="476"/>
      <c r="C256" s="485"/>
      <c r="D256" s="478"/>
      <c r="E256" s="476"/>
      <c r="F256" s="478"/>
      <c r="H256" s="78"/>
    </row>
    <row r="257" spans="1:8" s="7" customFormat="1" ht="18.75">
      <c r="A257" s="476"/>
      <c r="B257" s="476"/>
      <c r="C257" s="485"/>
      <c r="D257" s="478"/>
      <c r="E257" s="476"/>
      <c r="F257" s="478"/>
      <c r="H257" s="78"/>
    </row>
    <row r="258" spans="1:8" s="7" customFormat="1" ht="18.75">
      <c r="A258" s="476"/>
      <c r="B258" s="476"/>
      <c r="C258" s="485"/>
      <c r="D258" s="478"/>
      <c r="E258" s="476"/>
      <c r="F258" s="478"/>
      <c r="H258" s="78"/>
    </row>
    <row r="259" spans="1:8" s="7" customFormat="1" ht="18.75">
      <c r="A259" s="476"/>
      <c r="B259" s="476"/>
      <c r="C259" s="485"/>
      <c r="D259" s="478"/>
      <c r="E259" s="476"/>
      <c r="F259" s="478"/>
      <c r="H259" s="78"/>
    </row>
    <row r="260" spans="1:8" s="7" customFormat="1" ht="18.75">
      <c r="A260" s="476"/>
      <c r="B260" s="476"/>
      <c r="C260" s="485"/>
      <c r="D260" s="478"/>
      <c r="E260" s="476"/>
      <c r="F260" s="478"/>
      <c r="H260" s="78"/>
    </row>
    <row r="261" spans="1:8" s="7" customFormat="1" ht="18.75">
      <c r="A261" s="476"/>
      <c r="B261" s="476"/>
      <c r="C261" s="485"/>
      <c r="D261" s="478"/>
      <c r="E261" s="476"/>
      <c r="F261" s="478"/>
      <c r="H261" s="78"/>
    </row>
    <row r="262" spans="1:8" s="7" customFormat="1" ht="18.75">
      <c r="A262" s="476"/>
      <c r="B262" s="476"/>
      <c r="C262" s="485"/>
      <c r="D262" s="478"/>
      <c r="E262" s="476"/>
      <c r="F262" s="478"/>
      <c r="H262" s="78"/>
    </row>
    <row r="263" ht="18.75">
      <c r="G263" s="478"/>
    </row>
  </sheetData>
  <sheetProtection/>
  <printOptions/>
  <pageMargins left="0.44" right="0.32" top="0.43" bottom="0.38" header="0.5" footer="0.3"/>
  <pageSetup horizontalDpi="600" verticalDpi="600" orientation="landscape" paperSize="9" r:id="rId1"/>
  <rowBreaks count="1" manualBreakCount="1">
    <brk id="18" max="5" man="1"/>
  </rowBreaks>
</worksheet>
</file>

<file path=xl/worksheets/sheet11.xml><?xml version="1.0" encoding="utf-8"?>
<worksheet xmlns="http://schemas.openxmlformats.org/spreadsheetml/2006/main" xmlns:r="http://schemas.openxmlformats.org/officeDocument/2006/relationships">
  <sheetPr>
    <tabColor indexed="14"/>
  </sheetPr>
  <dimension ref="A1:BA122"/>
  <sheetViews>
    <sheetView zoomScalePageLayoutView="0" workbookViewId="0" topLeftCell="A1">
      <pane xSplit="1" ySplit="3" topLeftCell="B13" activePane="bottomRight" state="frozen"/>
      <selection pane="topLeft" activeCell="A1" sqref="A1"/>
      <selection pane="topRight" activeCell="B1" sqref="B1"/>
      <selection pane="bottomLeft" activeCell="A4" sqref="A4"/>
      <selection pane="bottomRight" activeCell="A51" sqref="A51:W51"/>
    </sheetView>
  </sheetViews>
  <sheetFormatPr defaultColWidth="9.140625" defaultRowHeight="15.75" customHeight="1"/>
  <cols>
    <col min="1" max="1" width="17.8515625" style="7" customWidth="1"/>
    <col min="2" max="2" width="5.00390625" style="7" customWidth="1"/>
    <col min="3" max="3" width="8.140625" style="235" customWidth="1"/>
    <col min="4" max="4" width="4.421875" style="235" customWidth="1"/>
    <col min="5" max="5" width="8.7109375" style="235" customWidth="1"/>
    <col min="6" max="6" width="6.8515625" style="7" customWidth="1"/>
    <col min="7" max="7" width="8.28125" style="235" bestFit="1" customWidth="1"/>
    <col min="8" max="8" width="4.7109375" style="7" bestFit="1" customWidth="1"/>
    <col min="9" max="9" width="8.00390625" style="235" customWidth="1"/>
    <col min="10" max="10" width="4.421875" style="7" customWidth="1"/>
    <col min="11" max="11" width="8.140625" style="235" customWidth="1"/>
    <col min="12" max="12" width="4.140625" style="7" bestFit="1" customWidth="1"/>
    <col min="13" max="13" width="8.140625" style="229" customWidth="1"/>
    <col min="14" max="14" width="4.57421875" style="87" customWidth="1"/>
    <col min="15" max="15" width="6.7109375" style="229" bestFit="1" customWidth="1"/>
    <col min="16" max="16" width="4.7109375" style="87" bestFit="1" customWidth="1"/>
    <col min="17" max="17" width="7.28125" style="229" customWidth="1"/>
    <col min="18" max="18" width="4.140625" style="7" customWidth="1"/>
    <col min="19" max="19" width="8.28125" style="235" bestFit="1" customWidth="1"/>
    <col min="20" max="20" width="4.140625" style="7" bestFit="1" customWidth="1"/>
    <col min="21" max="21" width="8.140625" style="235" customWidth="1"/>
    <col min="22" max="22" width="5.421875" style="7" customWidth="1"/>
    <col min="23" max="23" width="9.28125" style="235" customWidth="1"/>
    <col min="24" max="24" width="11.00390625" style="0" customWidth="1"/>
    <col min="25" max="25" width="5.421875" style="0" customWidth="1"/>
    <col min="26" max="26" width="9.421875" style="0" customWidth="1"/>
    <col min="27" max="27" width="5.8515625" style="0" customWidth="1"/>
    <col min="28" max="28" width="16.28125" style="0" customWidth="1"/>
    <col min="29" max="29" width="5.00390625" style="0" customWidth="1"/>
    <col min="30" max="30" width="8.00390625" style="0" customWidth="1"/>
    <col min="31" max="31" width="4.7109375" style="0" customWidth="1"/>
    <col min="32" max="32" width="7.57421875" style="0" customWidth="1"/>
    <col min="33" max="33" width="4.421875" style="0" customWidth="1"/>
    <col min="34" max="34" width="7.00390625" style="0" customWidth="1"/>
    <col min="35" max="35" width="4.8515625" style="0" customWidth="1"/>
    <col min="36" max="36" width="7.140625" style="0" customWidth="1"/>
    <col min="37" max="37" width="4.8515625" style="0" customWidth="1"/>
    <col min="38" max="38" width="7.28125" style="0" customWidth="1"/>
    <col min="39" max="39" width="4.421875" style="0" customWidth="1"/>
    <col min="40" max="40" width="7.00390625" style="0" customWidth="1"/>
    <col min="41" max="41" width="4.57421875" style="0" customWidth="1"/>
    <col min="43" max="43" width="4.57421875" style="0" customWidth="1"/>
    <col min="44" max="44" width="7.7109375" style="0" customWidth="1"/>
    <col min="45" max="45" width="4.7109375" style="0" customWidth="1"/>
    <col min="46" max="46" width="6.57421875" style="0" customWidth="1"/>
    <col min="47" max="47" width="5.28125" style="0" customWidth="1"/>
    <col min="50" max="50" width="5.57421875" style="0" customWidth="1"/>
    <col min="54" max="16384" width="9.140625" style="7" customWidth="1"/>
  </cols>
  <sheetData>
    <row r="1" spans="1:23" ht="25.5" customHeight="1" thickBot="1">
      <c r="A1" s="148" t="s">
        <v>467</v>
      </c>
      <c r="C1" s="229"/>
      <c r="D1" s="229"/>
      <c r="E1" s="229"/>
      <c r="H1" s="87"/>
      <c r="I1" s="229"/>
      <c r="R1" s="87"/>
      <c r="T1" s="105"/>
      <c r="U1" s="238"/>
      <c r="V1" s="105"/>
      <c r="W1" s="239" t="s">
        <v>115</v>
      </c>
    </row>
    <row r="2" spans="1:23" ht="68.25" customHeight="1" thickBot="1">
      <c r="A2" s="1337" t="s">
        <v>1</v>
      </c>
      <c r="B2" s="1339" t="s">
        <v>63</v>
      </c>
      <c r="C2" s="1339"/>
      <c r="D2" s="1336" t="s">
        <v>64</v>
      </c>
      <c r="E2" s="1336"/>
      <c r="F2" s="1336" t="s">
        <v>75</v>
      </c>
      <c r="G2" s="1336"/>
      <c r="H2" s="1340" t="s">
        <v>100</v>
      </c>
      <c r="I2" s="1340"/>
      <c r="J2" s="1336" t="s">
        <v>69</v>
      </c>
      <c r="K2" s="1336"/>
      <c r="L2" s="1342" t="s">
        <v>70</v>
      </c>
      <c r="M2" s="1342"/>
      <c r="N2" s="1340" t="s">
        <v>71</v>
      </c>
      <c r="O2" s="1340"/>
      <c r="P2" s="1340" t="s">
        <v>72</v>
      </c>
      <c r="Q2" s="1340"/>
      <c r="R2" s="1340" t="s">
        <v>73</v>
      </c>
      <c r="S2" s="1340"/>
      <c r="T2" s="1340" t="s">
        <v>82</v>
      </c>
      <c r="U2" s="1340"/>
      <c r="V2" s="1341" t="s">
        <v>58</v>
      </c>
      <c r="W2" s="1341"/>
    </row>
    <row r="3" spans="1:53" s="106" customFormat="1" ht="28.5" customHeight="1" thickBot="1">
      <c r="A3" s="1338"/>
      <c r="B3" s="112" t="s">
        <v>10</v>
      </c>
      <c r="C3" s="230" t="s">
        <v>9</v>
      </c>
      <c r="D3" s="112" t="s">
        <v>10</v>
      </c>
      <c r="E3" s="236" t="s">
        <v>9</v>
      </c>
      <c r="F3" s="112" t="s">
        <v>10</v>
      </c>
      <c r="G3" s="236" t="s">
        <v>9</v>
      </c>
      <c r="H3" s="110" t="s">
        <v>10</v>
      </c>
      <c r="I3" s="673" t="s">
        <v>9</v>
      </c>
      <c r="J3" s="110" t="s">
        <v>10</v>
      </c>
      <c r="K3" s="673" t="s">
        <v>9</v>
      </c>
      <c r="L3" s="110" t="s">
        <v>10</v>
      </c>
      <c r="M3" s="673" t="s">
        <v>9</v>
      </c>
      <c r="N3" s="110" t="s">
        <v>10</v>
      </c>
      <c r="O3" s="673" t="s">
        <v>9</v>
      </c>
      <c r="P3" s="110" t="s">
        <v>10</v>
      </c>
      <c r="Q3" s="673" t="s">
        <v>9</v>
      </c>
      <c r="R3" s="110" t="s">
        <v>10</v>
      </c>
      <c r="S3" s="673" t="s">
        <v>9</v>
      </c>
      <c r="T3" s="110" t="s">
        <v>10</v>
      </c>
      <c r="U3" s="673" t="s">
        <v>9</v>
      </c>
      <c r="V3" s="110" t="s">
        <v>10</v>
      </c>
      <c r="W3" s="674" t="s">
        <v>9</v>
      </c>
      <c r="X3"/>
      <c r="Y3"/>
      <c r="Z3"/>
      <c r="AA3"/>
      <c r="AB3"/>
      <c r="AC3"/>
      <c r="AD3"/>
      <c r="AE3"/>
      <c r="AF3"/>
      <c r="AG3"/>
      <c r="AH3"/>
      <c r="AI3"/>
      <c r="AJ3"/>
      <c r="AK3"/>
      <c r="AL3"/>
      <c r="AM3"/>
      <c r="AN3"/>
      <c r="AO3"/>
      <c r="AP3"/>
      <c r="AQ3"/>
      <c r="AR3"/>
      <c r="AS3"/>
      <c r="AT3"/>
      <c r="AU3"/>
      <c r="AV3"/>
      <c r="AW3"/>
      <c r="AX3"/>
      <c r="AY3"/>
      <c r="AZ3"/>
      <c r="BA3"/>
    </row>
    <row r="4" spans="1:53" s="106" customFormat="1" ht="23.25" customHeight="1">
      <c r="A4" s="1139" t="s">
        <v>116</v>
      </c>
      <c r="B4" s="1140"/>
      <c r="C4" s="1141"/>
      <c r="D4" s="1141"/>
      <c r="E4" s="1141"/>
      <c r="F4" s="1140"/>
      <c r="G4" s="1142"/>
      <c r="H4" s="1143"/>
      <c r="I4" s="1142"/>
      <c r="J4" s="1140"/>
      <c r="K4" s="1142"/>
      <c r="L4" s="1140"/>
      <c r="M4" s="1142"/>
      <c r="N4" s="1143"/>
      <c r="O4" s="1142"/>
      <c r="P4" s="1143"/>
      <c r="Q4" s="1142"/>
      <c r="R4" s="1140"/>
      <c r="S4" s="1142"/>
      <c r="T4" s="1143"/>
      <c r="U4" s="1142"/>
      <c r="V4" s="1139"/>
      <c r="W4" s="1144"/>
      <c r="X4"/>
      <c r="Y4"/>
      <c r="Z4"/>
      <c r="AA4"/>
      <c r="AB4"/>
      <c r="AC4"/>
      <c r="AD4"/>
      <c r="AE4"/>
      <c r="AF4"/>
      <c r="AG4"/>
      <c r="AH4"/>
      <c r="AI4"/>
      <c r="AJ4"/>
      <c r="AK4"/>
      <c r="AL4"/>
      <c r="AM4"/>
      <c r="AN4"/>
      <c r="AO4"/>
      <c r="AP4"/>
      <c r="AQ4"/>
      <c r="AR4"/>
      <c r="AS4"/>
      <c r="AT4"/>
      <c r="AU4"/>
      <c r="AV4"/>
      <c r="AW4"/>
      <c r="AX4"/>
      <c r="AY4"/>
      <c r="AZ4"/>
      <c r="BA4"/>
    </row>
    <row r="5" spans="1:53" s="106" customFormat="1" ht="19.5" customHeight="1">
      <c r="A5" s="107" t="s">
        <v>77</v>
      </c>
      <c r="B5" s="139">
        <v>4</v>
      </c>
      <c r="C5" s="231">
        <v>43.2</v>
      </c>
      <c r="F5" s="916">
        <v>10</v>
      </c>
      <c r="G5" s="231">
        <v>356.5</v>
      </c>
      <c r="H5" s="139"/>
      <c r="I5" s="231"/>
      <c r="J5" s="139">
        <v>4</v>
      </c>
      <c r="K5" s="231">
        <v>234.39999999999998</v>
      </c>
      <c r="L5" s="139">
        <v>10</v>
      </c>
      <c r="M5" s="231">
        <v>415</v>
      </c>
      <c r="N5" s="139"/>
      <c r="O5" s="231"/>
      <c r="P5" s="139">
        <v>13</v>
      </c>
      <c r="Q5" s="231">
        <v>265.1</v>
      </c>
      <c r="R5" s="139"/>
      <c r="S5" s="231"/>
      <c r="T5" s="139">
        <v>12</v>
      </c>
      <c r="U5" s="231">
        <v>340.6</v>
      </c>
      <c r="V5" s="140">
        <f>SUM(B5,F5,J5,N5,P5,H5,L5,R5,T5)</f>
        <v>53</v>
      </c>
      <c r="W5" s="240">
        <f>SUM(C5,G5,K5,O5,Q5,I5,M5,S5,U5)</f>
        <v>1654.7999999999997</v>
      </c>
      <c r="X5"/>
      <c r="Y5"/>
      <c r="Z5"/>
      <c r="AA5"/>
      <c r="AB5"/>
      <c r="AC5"/>
      <c r="AD5"/>
      <c r="AE5"/>
      <c r="AF5"/>
      <c r="AG5"/>
      <c r="AH5"/>
      <c r="AI5"/>
      <c r="AJ5"/>
      <c r="AK5"/>
      <c r="AL5"/>
      <c r="AM5"/>
      <c r="AN5"/>
      <c r="AO5"/>
      <c r="AP5"/>
      <c r="AQ5"/>
      <c r="AR5"/>
      <c r="AS5"/>
      <c r="AT5"/>
      <c r="AU5"/>
      <c r="AV5"/>
      <c r="AW5"/>
      <c r="AX5"/>
      <c r="AY5"/>
      <c r="AZ5"/>
      <c r="BA5"/>
    </row>
    <row r="6" spans="1:53" s="106" customFormat="1" ht="19.5" customHeight="1">
      <c r="A6" s="107" t="s">
        <v>78</v>
      </c>
      <c r="B6" s="139">
        <v>10</v>
      </c>
      <c r="C6" s="231">
        <v>951.9</v>
      </c>
      <c r="E6" s="106">
        <v>1010</v>
      </c>
      <c r="F6" s="916">
        <v>10</v>
      </c>
      <c r="G6" s="231">
        <v>277.8</v>
      </c>
      <c r="H6" s="139"/>
      <c r="I6" s="231">
        <v>134.6</v>
      </c>
      <c r="J6" s="139">
        <v>4</v>
      </c>
      <c r="K6" s="231">
        <v>234.39999999999998</v>
      </c>
      <c r="L6" s="139">
        <v>35</v>
      </c>
      <c r="M6" s="231">
        <v>3195.8999999999996</v>
      </c>
      <c r="N6" s="139"/>
      <c r="O6" s="231"/>
      <c r="P6" s="139">
        <v>6</v>
      </c>
      <c r="Q6" s="231">
        <v>112.6</v>
      </c>
      <c r="R6" s="139">
        <v>1</v>
      </c>
      <c r="S6" s="231">
        <v>86.6</v>
      </c>
      <c r="T6" s="139">
        <v>13</v>
      </c>
      <c r="U6" s="231">
        <v>2367.4</v>
      </c>
      <c r="V6" s="140">
        <f>SUM(B6,F6,J6,N6,P6,H6,L6,R6,T6)</f>
        <v>79</v>
      </c>
      <c r="W6" s="240">
        <f>SUM(C6,E6,G6,K6,O6,Q6,I6,M6,S6,U6)</f>
        <v>8371.2</v>
      </c>
      <c r="X6"/>
      <c r="Y6"/>
      <c r="Z6"/>
      <c r="AA6"/>
      <c r="AB6"/>
      <c r="AC6"/>
      <c r="AD6"/>
      <c r="AE6"/>
      <c r="AF6"/>
      <c r="AG6"/>
      <c r="AH6"/>
      <c r="AI6"/>
      <c r="AJ6"/>
      <c r="AK6"/>
      <c r="AL6"/>
      <c r="AM6"/>
      <c r="AN6"/>
      <c r="AO6"/>
      <c r="AP6"/>
      <c r="AQ6"/>
      <c r="AR6"/>
      <c r="AS6"/>
      <c r="AT6"/>
      <c r="AU6"/>
      <c r="AV6"/>
      <c r="AW6"/>
      <c r="AX6"/>
      <c r="AY6"/>
      <c r="AZ6"/>
      <c r="BA6"/>
    </row>
    <row r="7" spans="1:53" s="106" customFormat="1" ht="19.5" customHeight="1">
      <c r="A7" s="107" t="s">
        <v>79</v>
      </c>
      <c r="B7" s="139">
        <v>3</v>
      </c>
      <c r="C7" s="231">
        <v>42</v>
      </c>
      <c r="F7" s="916">
        <v>9</v>
      </c>
      <c r="G7" s="231">
        <v>345.1</v>
      </c>
      <c r="H7" s="139"/>
      <c r="I7" s="231"/>
      <c r="J7" s="139">
        <v>4</v>
      </c>
      <c r="K7" s="231">
        <v>234.39999999999998</v>
      </c>
      <c r="L7" s="139">
        <v>11</v>
      </c>
      <c r="M7" s="231">
        <v>510.2</v>
      </c>
      <c r="N7" s="139">
        <v>3</v>
      </c>
      <c r="O7" s="231">
        <v>597.1</v>
      </c>
      <c r="P7" s="139">
        <v>9</v>
      </c>
      <c r="Q7" s="231">
        <v>197.8</v>
      </c>
      <c r="R7" s="139">
        <v>1</v>
      </c>
      <c r="S7" s="231">
        <v>86.6</v>
      </c>
      <c r="T7" s="139">
        <v>11</v>
      </c>
      <c r="U7" s="231">
        <v>392.6</v>
      </c>
      <c r="V7" s="140">
        <f>SUM(B7,F7,J7,N7,P7,H7,L7,R7,T7)</f>
        <v>51</v>
      </c>
      <c r="W7" s="240">
        <f>SUM(C7,E7,G7,K7,O7,Q7,I7,M7,S7,U7)</f>
        <v>2405.7999999999997</v>
      </c>
      <c r="X7"/>
      <c r="Y7"/>
      <c r="Z7"/>
      <c r="AA7"/>
      <c r="AB7"/>
      <c r="AC7"/>
      <c r="AD7"/>
      <c r="AE7"/>
      <c r="AF7"/>
      <c r="AG7"/>
      <c r="AH7"/>
      <c r="AI7"/>
      <c r="AJ7"/>
      <c r="AK7"/>
      <c r="AL7"/>
      <c r="AM7"/>
      <c r="AN7"/>
      <c r="AO7"/>
      <c r="AP7"/>
      <c r="AQ7"/>
      <c r="AR7"/>
      <c r="AS7"/>
      <c r="AT7"/>
      <c r="AU7"/>
      <c r="AV7"/>
      <c r="AW7"/>
      <c r="AX7"/>
      <c r="AY7"/>
      <c r="AZ7"/>
      <c r="BA7"/>
    </row>
    <row r="8" spans="1:53" s="106" customFormat="1" ht="19.5" customHeight="1">
      <c r="A8" s="108" t="s">
        <v>80</v>
      </c>
      <c r="B8" s="241">
        <v>4</v>
      </c>
      <c r="C8" s="242">
        <v>245.8</v>
      </c>
      <c r="D8" s="1138"/>
      <c r="E8" s="1138"/>
      <c r="F8" s="917">
        <v>9</v>
      </c>
      <c r="G8" s="242">
        <v>414.5</v>
      </c>
      <c r="H8" s="241"/>
      <c r="I8" s="242"/>
      <c r="J8" s="241">
        <v>2</v>
      </c>
      <c r="K8" s="242">
        <v>57.9</v>
      </c>
      <c r="L8" s="241">
        <v>11</v>
      </c>
      <c r="M8" s="242">
        <v>1173.8999999999999</v>
      </c>
      <c r="N8" s="241"/>
      <c r="O8" s="242"/>
      <c r="P8" s="241">
        <v>4</v>
      </c>
      <c r="Q8" s="242">
        <v>78.4</v>
      </c>
      <c r="R8" s="241"/>
      <c r="S8" s="242"/>
      <c r="T8" s="241">
        <v>3</v>
      </c>
      <c r="U8" s="242">
        <v>54.6</v>
      </c>
      <c r="V8" s="140">
        <f>SUM(B8,F8,J8,N8,P8,H8,L8,R8,T8)</f>
        <v>33</v>
      </c>
      <c r="W8" s="240">
        <f>SUM(C8,E8,G8,K8,O8,Q8,I8,M8,S8,U8)</f>
        <v>2025.0999999999997</v>
      </c>
      <c r="X8"/>
      <c r="Y8"/>
      <c r="Z8"/>
      <c r="AA8"/>
      <c r="AB8"/>
      <c r="AC8"/>
      <c r="AD8"/>
      <c r="AE8"/>
      <c r="AF8"/>
      <c r="AG8"/>
      <c r="AH8"/>
      <c r="AI8"/>
      <c r="AJ8"/>
      <c r="AK8"/>
      <c r="AL8"/>
      <c r="AM8"/>
      <c r="AN8"/>
      <c r="AO8"/>
      <c r="AP8"/>
      <c r="AQ8"/>
      <c r="AR8"/>
      <c r="AS8"/>
      <c r="AT8"/>
      <c r="AU8"/>
      <c r="AV8"/>
      <c r="AW8"/>
      <c r="AX8"/>
      <c r="AY8"/>
      <c r="AZ8"/>
      <c r="BA8"/>
    </row>
    <row r="9" spans="1:53" s="106" customFormat="1" ht="23.25" customHeight="1">
      <c r="A9" s="1145" t="s">
        <v>15</v>
      </c>
      <c r="B9" s="1120"/>
      <c r="C9" s="1121"/>
      <c r="D9" s="1146"/>
      <c r="E9" s="1146"/>
      <c r="F9" s="1121"/>
      <c r="G9" s="1121"/>
      <c r="H9" s="1120"/>
      <c r="I9" s="1121"/>
      <c r="J9" s="1120"/>
      <c r="K9" s="1121"/>
      <c r="L9" s="1120"/>
      <c r="M9" s="1121"/>
      <c r="N9" s="1120"/>
      <c r="O9" s="1121"/>
      <c r="P9" s="1120"/>
      <c r="Q9" s="1121"/>
      <c r="R9" s="1120"/>
      <c r="S9" s="1121"/>
      <c r="T9" s="1120"/>
      <c r="U9" s="1121"/>
      <c r="V9" s="1129"/>
      <c r="W9" s="1147"/>
      <c r="X9"/>
      <c r="Y9"/>
      <c r="Z9"/>
      <c r="AA9"/>
      <c r="AB9"/>
      <c r="AC9"/>
      <c r="AD9"/>
      <c r="AE9"/>
      <c r="AF9"/>
      <c r="AG9"/>
      <c r="AH9"/>
      <c r="AI9"/>
      <c r="AJ9"/>
      <c r="AK9"/>
      <c r="AL9"/>
      <c r="AM9"/>
      <c r="AN9"/>
      <c r="AO9"/>
      <c r="AP9"/>
      <c r="AQ9"/>
      <c r="AR9"/>
      <c r="AS9"/>
      <c r="AT9"/>
      <c r="AU9"/>
      <c r="AV9"/>
      <c r="AW9"/>
      <c r="AX9"/>
      <c r="AY9"/>
      <c r="AZ9"/>
      <c r="BA9"/>
    </row>
    <row r="10" spans="1:53" s="106" customFormat="1" ht="23.25" customHeight="1">
      <c r="A10" s="107" t="s">
        <v>85</v>
      </c>
      <c r="B10" s="138">
        <v>1</v>
      </c>
      <c r="C10" s="232">
        <v>158.6</v>
      </c>
      <c r="F10" s="232"/>
      <c r="G10" s="232"/>
      <c r="H10" s="138"/>
      <c r="I10" s="232"/>
      <c r="J10" s="138">
        <v>4</v>
      </c>
      <c r="K10" s="232">
        <v>115.6</v>
      </c>
      <c r="L10" s="138"/>
      <c r="M10" s="232"/>
      <c r="N10" s="138"/>
      <c r="O10" s="232"/>
      <c r="P10" s="138"/>
      <c r="Q10" s="232"/>
      <c r="R10" s="138">
        <v>2</v>
      </c>
      <c r="S10" s="232">
        <v>173.2</v>
      </c>
      <c r="T10" s="138"/>
      <c r="U10" s="232"/>
      <c r="V10" s="140">
        <f>SUM(B10,F10,J10,N10,P10,H10,L10,R10,T10)</f>
        <v>7</v>
      </c>
      <c r="W10" s="240">
        <f>SUM(C10,E10,G10,K10,O10,Q10,I10,M10,S10,U10)</f>
        <v>447.4</v>
      </c>
      <c r="X10"/>
      <c r="Y10"/>
      <c r="Z10"/>
      <c r="AA10"/>
      <c r="AB10"/>
      <c r="AC10"/>
      <c r="AD10"/>
      <c r="AE10"/>
      <c r="AF10"/>
      <c r="AG10"/>
      <c r="AH10"/>
      <c r="AI10"/>
      <c r="AJ10"/>
      <c r="AK10"/>
      <c r="AL10"/>
      <c r="AM10"/>
      <c r="AN10"/>
      <c r="AO10"/>
      <c r="AP10"/>
      <c r="AQ10"/>
      <c r="AR10"/>
      <c r="AS10"/>
      <c r="AT10"/>
      <c r="AU10"/>
      <c r="AV10"/>
      <c r="AW10"/>
      <c r="AX10"/>
      <c r="AY10"/>
      <c r="AZ10"/>
      <c r="BA10"/>
    </row>
    <row r="11" spans="1:53" s="106" customFormat="1" ht="19.5" customHeight="1">
      <c r="A11" s="107" t="s">
        <v>106</v>
      </c>
      <c r="B11" s="139">
        <v>1</v>
      </c>
      <c r="C11" s="231">
        <v>149.1</v>
      </c>
      <c r="F11" s="231"/>
      <c r="G11" s="231"/>
      <c r="H11" s="139"/>
      <c r="I11" s="231"/>
      <c r="J11" s="139">
        <v>4</v>
      </c>
      <c r="K11" s="231">
        <v>234.39999999999998</v>
      </c>
      <c r="L11" s="139"/>
      <c r="M11" s="231"/>
      <c r="N11" s="139"/>
      <c r="O11" s="231"/>
      <c r="P11" s="139">
        <v>6</v>
      </c>
      <c r="Q11" s="231">
        <v>130.8</v>
      </c>
      <c r="R11" s="139">
        <v>2</v>
      </c>
      <c r="S11" s="231">
        <v>171.8</v>
      </c>
      <c r="T11" s="139">
        <v>3</v>
      </c>
      <c r="U11" s="231">
        <v>195</v>
      </c>
      <c r="V11" s="140">
        <f>SUM(B11,F11,J11,N11,P11,H11,L11,R11,T11)</f>
        <v>16</v>
      </c>
      <c r="W11" s="240">
        <f>SUM(C11,E11,G11,K11,O11,Q11,I11,M11,S11,U11)</f>
        <v>881.0999999999999</v>
      </c>
      <c r="X11"/>
      <c r="Y11"/>
      <c r="Z11"/>
      <c r="AA11"/>
      <c r="AB11"/>
      <c r="AC11"/>
      <c r="AD11"/>
      <c r="AE11"/>
      <c r="AF11"/>
      <c r="AG11"/>
      <c r="AH11"/>
      <c r="AI11"/>
      <c r="AJ11"/>
      <c r="AK11"/>
      <c r="AL11"/>
      <c r="AM11"/>
      <c r="AN11"/>
      <c r="AO11"/>
      <c r="AP11"/>
      <c r="AQ11"/>
      <c r="AR11"/>
      <c r="AS11"/>
      <c r="AT11"/>
      <c r="AU11"/>
      <c r="AV11"/>
      <c r="AW11"/>
      <c r="AX11"/>
      <c r="AY11"/>
      <c r="AZ11"/>
      <c r="BA11"/>
    </row>
    <row r="12" spans="1:53" s="106" customFormat="1" ht="19.5" customHeight="1">
      <c r="A12" s="107" t="s">
        <v>86</v>
      </c>
      <c r="B12" s="139">
        <v>3</v>
      </c>
      <c r="C12" s="231">
        <v>85.8</v>
      </c>
      <c r="F12" s="916">
        <v>3</v>
      </c>
      <c r="G12" s="231">
        <v>3</v>
      </c>
      <c r="H12" s="139"/>
      <c r="I12" s="231"/>
      <c r="J12" s="139">
        <v>4</v>
      </c>
      <c r="K12" s="231">
        <v>234.5</v>
      </c>
      <c r="L12" s="139"/>
      <c r="M12" s="231"/>
      <c r="N12" s="139"/>
      <c r="O12" s="231"/>
      <c r="P12" s="139">
        <v>4</v>
      </c>
      <c r="Q12" s="231">
        <v>139.2</v>
      </c>
      <c r="R12" s="139"/>
      <c r="S12" s="231"/>
      <c r="T12" s="139"/>
      <c r="U12" s="231"/>
      <c r="V12" s="140">
        <f>SUM(B12,F12,J12,N12,P12,H12,L12,R12,T12)</f>
        <v>14</v>
      </c>
      <c r="W12" s="240">
        <f>SUM(C12,E12,G12,K12,O12,Q12,I12,M12,S12,U12)</f>
        <v>462.5</v>
      </c>
      <c r="X12"/>
      <c r="Y12"/>
      <c r="Z12"/>
      <c r="AA12"/>
      <c r="AB12"/>
      <c r="AC12"/>
      <c r="AD12"/>
      <c r="AE12"/>
      <c r="AF12"/>
      <c r="AG12"/>
      <c r="AH12"/>
      <c r="AI12"/>
      <c r="AJ12"/>
      <c r="AK12"/>
      <c r="AL12"/>
      <c r="AM12"/>
      <c r="AN12"/>
      <c r="AO12"/>
      <c r="AP12"/>
      <c r="AQ12"/>
      <c r="AR12"/>
      <c r="AS12"/>
      <c r="AT12"/>
      <c r="AU12"/>
      <c r="AV12"/>
      <c r="AW12"/>
      <c r="AX12"/>
      <c r="AY12"/>
      <c r="AZ12"/>
      <c r="BA12"/>
    </row>
    <row r="13" spans="1:53" s="106" customFormat="1" ht="19.5" customHeight="1">
      <c r="A13" s="107" t="s">
        <v>569</v>
      </c>
      <c r="B13" s="139"/>
      <c r="C13" s="231"/>
      <c r="F13" s="916"/>
      <c r="G13" s="231"/>
      <c r="H13" s="139"/>
      <c r="I13" s="231"/>
      <c r="J13" s="139">
        <v>2</v>
      </c>
      <c r="K13" s="231">
        <v>176.6</v>
      </c>
      <c r="L13" s="139"/>
      <c r="M13" s="231"/>
      <c r="N13" s="139"/>
      <c r="O13" s="231"/>
      <c r="P13" s="139"/>
      <c r="Q13" s="231"/>
      <c r="R13" s="139"/>
      <c r="S13" s="231"/>
      <c r="T13" s="139"/>
      <c r="U13" s="231"/>
      <c r="V13" s="140">
        <f>SUM(B13,F13,J13,N13,P13,H13,L13,R13,T13)</f>
        <v>2</v>
      </c>
      <c r="W13" s="240">
        <f>SUM(C13,E13,G13,K13,O13,Q13,I13,M13,S13,U13)</f>
        <v>176.6</v>
      </c>
      <c r="X13"/>
      <c r="Y13"/>
      <c r="Z13"/>
      <c r="AA13"/>
      <c r="AB13"/>
      <c r="AC13"/>
      <c r="AD13"/>
      <c r="AE13"/>
      <c r="AF13"/>
      <c r="AG13"/>
      <c r="AH13"/>
      <c r="AI13"/>
      <c r="AJ13"/>
      <c r="AK13"/>
      <c r="AL13"/>
      <c r="AM13"/>
      <c r="AN13"/>
      <c r="AO13"/>
      <c r="AP13"/>
      <c r="AQ13"/>
      <c r="AR13"/>
      <c r="AS13"/>
      <c r="AT13"/>
      <c r="AU13"/>
      <c r="AV13"/>
      <c r="AW13"/>
      <c r="AX13"/>
      <c r="AY13"/>
      <c r="AZ13"/>
      <c r="BA13"/>
    </row>
    <row r="14" spans="1:53" s="106" customFormat="1" ht="19.5" customHeight="1">
      <c r="A14" s="108" t="s">
        <v>81</v>
      </c>
      <c r="B14" s="241">
        <v>3</v>
      </c>
      <c r="C14" s="242">
        <v>690.4000000000001</v>
      </c>
      <c r="D14" s="1138"/>
      <c r="E14" s="1138"/>
      <c r="F14" s="242"/>
      <c r="G14" s="242"/>
      <c r="H14" s="241"/>
      <c r="I14" s="242"/>
      <c r="J14" s="241"/>
      <c r="K14" s="242"/>
      <c r="L14" s="241"/>
      <c r="M14" s="242"/>
      <c r="N14" s="241"/>
      <c r="O14" s="242"/>
      <c r="P14" s="241"/>
      <c r="Q14" s="242"/>
      <c r="R14" s="241"/>
      <c r="S14" s="242"/>
      <c r="T14" s="241"/>
      <c r="U14" s="242">
        <v>698.1</v>
      </c>
      <c r="V14" s="243">
        <f>SUM(B14,F14,J14,N14,P14,H14,L14,R14,T14)</f>
        <v>3</v>
      </c>
      <c r="W14" s="1087">
        <f>SUM(C14,E14,G14,K14,O14,Q14,I14,M14,S14,U14)</f>
        <v>1388.5</v>
      </c>
      <c r="X14"/>
      <c r="Y14"/>
      <c r="Z14"/>
      <c r="AA14"/>
      <c r="AB14"/>
      <c r="AC14"/>
      <c r="AD14"/>
      <c r="AE14"/>
      <c r="AF14"/>
      <c r="AG14"/>
      <c r="AH14"/>
      <c r="AI14"/>
      <c r="AJ14"/>
      <c r="AK14"/>
      <c r="AL14"/>
      <c r="AM14"/>
      <c r="AN14"/>
      <c r="AO14"/>
      <c r="AP14"/>
      <c r="AQ14"/>
      <c r="AR14"/>
      <c r="AS14"/>
      <c r="AT14"/>
      <c r="AU14"/>
      <c r="AV14"/>
      <c r="AW14"/>
      <c r="AX14"/>
      <c r="AY14"/>
      <c r="AZ14"/>
      <c r="BA14"/>
    </row>
    <row r="15" spans="1:53" s="106" customFormat="1" ht="19.5" customHeight="1">
      <c r="A15" s="1148" t="s">
        <v>20</v>
      </c>
      <c r="B15" s="1149"/>
      <c r="C15" s="1150"/>
      <c r="D15" s="1146"/>
      <c r="E15" s="1146"/>
      <c r="F15" s="1150"/>
      <c r="G15" s="1150"/>
      <c r="H15" s="1149"/>
      <c r="I15" s="1150"/>
      <c r="J15" s="1149"/>
      <c r="K15" s="1150"/>
      <c r="L15" s="1149"/>
      <c r="M15" s="1150"/>
      <c r="N15" s="1149"/>
      <c r="O15" s="1150"/>
      <c r="P15" s="1149"/>
      <c r="Q15" s="1150"/>
      <c r="R15" s="1149"/>
      <c r="S15" s="1150"/>
      <c r="T15" s="1149"/>
      <c r="U15" s="1150"/>
      <c r="V15" s="1122"/>
      <c r="W15" s="1123"/>
      <c r="X15"/>
      <c r="Y15"/>
      <c r="Z15"/>
      <c r="AA15"/>
      <c r="AB15"/>
      <c r="AC15"/>
      <c r="AD15"/>
      <c r="AE15"/>
      <c r="AF15"/>
      <c r="AG15"/>
      <c r="AH15"/>
      <c r="AI15"/>
      <c r="AJ15"/>
      <c r="AK15"/>
      <c r="AL15"/>
      <c r="AM15"/>
      <c r="AN15"/>
      <c r="AO15"/>
      <c r="AP15"/>
      <c r="AQ15"/>
      <c r="AR15"/>
      <c r="AS15"/>
      <c r="AT15"/>
      <c r="AU15"/>
      <c r="AV15"/>
      <c r="AW15"/>
      <c r="AX15"/>
      <c r="AY15"/>
      <c r="AZ15"/>
      <c r="BA15"/>
    </row>
    <row r="16" spans="1:53" s="106" customFormat="1" ht="19.5" customHeight="1">
      <c r="A16" s="107" t="s">
        <v>443</v>
      </c>
      <c r="B16" s="139"/>
      <c r="C16" s="231"/>
      <c r="F16" s="231"/>
      <c r="G16" s="231"/>
      <c r="H16" s="139"/>
      <c r="I16" s="231"/>
      <c r="J16" s="139">
        <v>2</v>
      </c>
      <c r="K16" s="231">
        <v>57.8</v>
      </c>
      <c r="L16" s="139"/>
      <c r="M16" s="231"/>
      <c r="N16" s="139"/>
      <c r="O16" s="231"/>
      <c r="P16" s="139"/>
      <c r="Q16" s="231"/>
      <c r="R16" s="139"/>
      <c r="S16" s="231"/>
      <c r="T16" s="139"/>
      <c r="U16" s="231"/>
      <c r="V16" s="140">
        <f>SUM(B16,F16,J16,N16,P16,H16,L16,R16,T16)</f>
        <v>2</v>
      </c>
      <c r="W16" s="240">
        <f>SUM(C16,E16,G16,K16,O16,Q16,I16,M16,S16,U16)</f>
        <v>57.8</v>
      </c>
      <c r="X16"/>
      <c r="Y16"/>
      <c r="Z16"/>
      <c r="AA16"/>
      <c r="AB16"/>
      <c r="AC16"/>
      <c r="AD16"/>
      <c r="AE16"/>
      <c r="AF16"/>
      <c r="AG16"/>
      <c r="AH16"/>
      <c r="AI16"/>
      <c r="AJ16"/>
      <c r="AK16"/>
      <c r="AL16"/>
      <c r="AM16"/>
      <c r="AN16"/>
      <c r="AO16"/>
      <c r="AP16"/>
      <c r="AQ16"/>
      <c r="AR16"/>
      <c r="AS16"/>
      <c r="AT16"/>
      <c r="AU16"/>
      <c r="AV16"/>
      <c r="AW16"/>
      <c r="AX16"/>
      <c r="AY16"/>
      <c r="AZ16"/>
      <c r="BA16"/>
    </row>
    <row r="17" spans="1:53" s="106" customFormat="1" ht="19.5" customHeight="1" hidden="1">
      <c r="A17" s="107"/>
      <c r="B17" s="139"/>
      <c r="C17" s="231"/>
      <c r="F17" s="231"/>
      <c r="G17" s="231"/>
      <c r="H17" s="139"/>
      <c r="I17" s="231"/>
      <c r="J17" s="139"/>
      <c r="K17" s="231"/>
      <c r="L17" s="139"/>
      <c r="M17" s="231"/>
      <c r="N17" s="139"/>
      <c r="O17" s="231"/>
      <c r="P17" s="139"/>
      <c r="Q17" s="231"/>
      <c r="R17" s="139"/>
      <c r="S17" s="231"/>
      <c r="T17" s="139"/>
      <c r="U17" s="231"/>
      <c r="V17" s="140">
        <f>SUM(B17,F17,J17,N17,P17,H17,L17,R17,T17)</f>
        <v>0</v>
      </c>
      <c r="W17" s="240">
        <f>SUM(C17,E17,G17,K17,O17,Q17,I17,M17,S17,U17)</f>
        <v>0</v>
      </c>
      <c r="X17"/>
      <c r="Y17"/>
      <c r="Z17"/>
      <c r="AA17"/>
      <c r="AB17"/>
      <c r="AC17"/>
      <c r="AD17"/>
      <c r="AE17"/>
      <c r="AF17"/>
      <c r="AG17"/>
      <c r="AH17"/>
      <c r="AI17"/>
      <c r="AJ17"/>
      <c r="AK17"/>
      <c r="AL17"/>
      <c r="AM17"/>
      <c r="AN17"/>
      <c r="AO17"/>
      <c r="AP17"/>
      <c r="AQ17"/>
      <c r="AR17"/>
      <c r="AS17"/>
      <c r="AT17"/>
      <c r="AU17"/>
      <c r="AV17"/>
      <c r="AW17"/>
      <c r="AX17"/>
      <c r="AY17"/>
      <c r="AZ17"/>
      <c r="BA17"/>
    </row>
    <row r="18" spans="1:53" s="106" customFormat="1" ht="19.5" customHeight="1">
      <c r="A18" s="107" t="s">
        <v>629</v>
      </c>
      <c r="B18" s="139"/>
      <c r="C18" s="231"/>
      <c r="F18" s="231"/>
      <c r="G18" s="231"/>
      <c r="H18" s="139"/>
      <c r="I18" s="231"/>
      <c r="J18" s="139"/>
      <c r="K18" s="231">
        <v>118.8</v>
      </c>
      <c r="L18" s="139"/>
      <c r="M18" s="231"/>
      <c r="N18" s="139"/>
      <c r="O18" s="231"/>
      <c r="P18" s="139"/>
      <c r="Q18" s="231"/>
      <c r="R18" s="139"/>
      <c r="S18" s="231"/>
      <c r="T18" s="139"/>
      <c r="U18" s="231"/>
      <c r="V18" s="140">
        <f>SUM(B18,F18,J18,N18,P18,H18,L18,R18,T18)</f>
        <v>0</v>
      </c>
      <c r="W18" s="240">
        <f>SUM(C18,E18,G18,K18,O18,Q18,I18,M18,S18,U18)</f>
        <v>118.8</v>
      </c>
      <c r="X18"/>
      <c r="Y18"/>
      <c r="Z18"/>
      <c r="AA18"/>
      <c r="AB18"/>
      <c r="AC18"/>
      <c r="AD18"/>
      <c r="AE18"/>
      <c r="AF18"/>
      <c r="AG18"/>
      <c r="AH18"/>
      <c r="AI18"/>
      <c r="AJ18"/>
      <c r="AK18"/>
      <c r="AL18"/>
      <c r="AM18"/>
      <c r="AN18"/>
      <c r="AO18"/>
      <c r="AP18"/>
      <c r="AQ18"/>
      <c r="AR18"/>
      <c r="AS18"/>
      <c r="AT18"/>
      <c r="AU18"/>
      <c r="AV18"/>
      <c r="AW18"/>
      <c r="AX18"/>
      <c r="AY18"/>
      <c r="AZ18"/>
      <c r="BA18"/>
    </row>
    <row r="19" spans="1:53" s="106" customFormat="1" ht="19.5" customHeight="1">
      <c r="A19" s="107" t="s">
        <v>634</v>
      </c>
      <c r="B19" s="139"/>
      <c r="C19" s="231"/>
      <c r="F19" s="231"/>
      <c r="G19" s="231"/>
      <c r="H19" s="139"/>
      <c r="I19" s="231"/>
      <c r="J19" s="139">
        <v>0</v>
      </c>
      <c r="K19" s="231">
        <v>118.8</v>
      </c>
      <c r="L19" s="139"/>
      <c r="M19" s="231"/>
      <c r="N19" s="139"/>
      <c r="O19" s="231"/>
      <c r="P19" s="139"/>
      <c r="Q19" s="231"/>
      <c r="R19" s="139"/>
      <c r="S19" s="231"/>
      <c r="T19" s="139"/>
      <c r="U19" s="231"/>
      <c r="V19" s="140">
        <f>SUM(B19,F19,J19,N19,P19,H19,L19,R19,T19)</f>
        <v>0</v>
      </c>
      <c r="W19" s="240">
        <f>SUM(C19,E19,G19,K19,O19,Q19,I19,M19,S19,U19)</f>
        <v>118.8</v>
      </c>
      <c r="X19"/>
      <c r="Y19"/>
      <c r="Z19"/>
      <c r="AA19"/>
      <c r="AB19"/>
      <c r="AC19"/>
      <c r="AD19"/>
      <c r="AE19"/>
      <c r="AF19"/>
      <c r="AG19"/>
      <c r="AH19"/>
      <c r="AI19"/>
      <c r="AJ19"/>
      <c r="AK19"/>
      <c r="AL19"/>
      <c r="AM19"/>
      <c r="AN19"/>
      <c r="AO19"/>
      <c r="AP19"/>
      <c r="AQ19"/>
      <c r="AR19"/>
      <c r="AS19"/>
      <c r="AT19"/>
      <c r="AU19"/>
      <c r="AV19"/>
      <c r="AW19"/>
      <c r="AX19"/>
      <c r="AY19"/>
      <c r="AZ19"/>
      <c r="BA19"/>
    </row>
    <row r="20" spans="1:53" s="106" customFormat="1" ht="19.5" customHeight="1">
      <c r="A20" s="108" t="s">
        <v>633</v>
      </c>
      <c r="B20" s="241"/>
      <c r="C20" s="242"/>
      <c r="D20" s="1138"/>
      <c r="E20" s="1138"/>
      <c r="F20" s="242"/>
      <c r="G20" s="242"/>
      <c r="H20" s="241"/>
      <c r="I20" s="242"/>
      <c r="J20" s="241">
        <v>0</v>
      </c>
      <c r="K20" s="242">
        <v>118.8</v>
      </c>
      <c r="L20" s="241"/>
      <c r="M20" s="242"/>
      <c r="N20" s="241"/>
      <c r="O20" s="242"/>
      <c r="P20" s="241"/>
      <c r="Q20" s="242"/>
      <c r="R20" s="241"/>
      <c r="S20" s="242"/>
      <c r="T20" s="241"/>
      <c r="U20" s="242"/>
      <c r="V20" s="243">
        <f>SUM(B20,F20,J20,N20,P20,H20,L20,R20,T20)</f>
        <v>0</v>
      </c>
      <c r="W20" s="1087">
        <f>SUM(C20,E20,G20,K20,O20,Q20,I20,M20,S20,U20)</f>
        <v>118.8</v>
      </c>
      <c r="X20"/>
      <c r="Y20"/>
      <c r="Z20"/>
      <c r="AA20"/>
      <c r="AB20"/>
      <c r="AC20"/>
      <c r="AD20"/>
      <c r="AE20"/>
      <c r="AF20"/>
      <c r="AG20"/>
      <c r="AH20"/>
      <c r="AI20"/>
      <c r="AJ20"/>
      <c r="AK20"/>
      <c r="AL20"/>
      <c r="AM20"/>
      <c r="AN20"/>
      <c r="AO20"/>
      <c r="AP20"/>
      <c r="AQ20"/>
      <c r="AR20"/>
      <c r="AS20"/>
      <c r="AT20"/>
      <c r="AU20"/>
      <c r="AV20"/>
      <c r="AW20"/>
      <c r="AX20"/>
      <c r="AY20"/>
      <c r="AZ20"/>
      <c r="BA20"/>
    </row>
    <row r="21" spans="1:53" s="106" customFormat="1" ht="23.25" customHeight="1">
      <c r="A21" s="1148" t="s">
        <v>23</v>
      </c>
      <c r="B21" s="1151"/>
      <c r="C21" s="1152"/>
      <c r="D21" s="1146"/>
      <c r="E21" s="1146"/>
      <c r="F21" s="1152"/>
      <c r="G21" s="1152"/>
      <c r="H21" s="1151"/>
      <c r="I21" s="1152"/>
      <c r="J21" s="1151"/>
      <c r="K21" s="1152"/>
      <c r="L21" s="1151"/>
      <c r="M21" s="1152"/>
      <c r="N21" s="1151"/>
      <c r="O21" s="1152"/>
      <c r="P21" s="1151"/>
      <c r="Q21" s="1152"/>
      <c r="R21" s="1151"/>
      <c r="S21" s="1152"/>
      <c r="T21" s="1151"/>
      <c r="U21" s="1152"/>
      <c r="V21" s="1122"/>
      <c r="W21" s="1153"/>
      <c r="X21"/>
      <c r="Y21"/>
      <c r="Z21"/>
      <c r="AA21"/>
      <c r="AB21"/>
      <c r="AC21"/>
      <c r="AD21"/>
      <c r="AE21"/>
      <c r="AF21"/>
      <c r="AG21"/>
      <c r="AH21"/>
      <c r="AI21"/>
      <c r="AJ21"/>
      <c r="AK21"/>
      <c r="AL21"/>
      <c r="AM21"/>
      <c r="AN21"/>
      <c r="AO21"/>
      <c r="AP21"/>
      <c r="AQ21"/>
      <c r="AR21"/>
      <c r="AS21"/>
      <c r="AT21"/>
      <c r="AU21"/>
      <c r="AV21"/>
      <c r="AW21"/>
      <c r="AX21"/>
      <c r="AY21"/>
      <c r="AZ21"/>
      <c r="BA21"/>
    </row>
    <row r="22" spans="1:53" s="106" customFormat="1" ht="23.25" customHeight="1">
      <c r="A22" s="107" t="s">
        <v>227</v>
      </c>
      <c r="B22" s="138"/>
      <c r="C22" s="232"/>
      <c r="F22" s="232"/>
      <c r="G22" s="232"/>
      <c r="H22" s="138"/>
      <c r="I22" s="232"/>
      <c r="J22" s="138">
        <v>0</v>
      </c>
      <c r="K22" s="232">
        <v>118.8</v>
      </c>
      <c r="L22" s="138"/>
      <c r="M22" s="232"/>
      <c r="N22" s="138"/>
      <c r="O22" s="232"/>
      <c r="P22" s="138"/>
      <c r="Q22" s="232"/>
      <c r="R22" s="138">
        <v>2</v>
      </c>
      <c r="S22" s="232">
        <v>180.2</v>
      </c>
      <c r="T22" s="138"/>
      <c r="U22" s="232"/>
      <c r="V22" s="140">
        <f aca="true" t="shared" si="0" ref="V22:V27">SUM(B22,F22,J22,N22,P22,H22,L22,R22,T22)</f>
        <v>2</v>
      </c>
      <c r="W22" s="240">
        <f aca="true" t="shared" si="1" ref="W22:W27">SUM(C22,E22,G22,K22,O22,Q22,I22,M22,S22,U22)</f>
        <v>299</v>
      </c>
      <c r="X22"/>
      <c r="Y22"/>
      <c r="Z22"/>
      <c r="AA22"/>
      <c r="AB22"/>
      <c r="AC22"/>
      <c r="AD22"/>
      <c r="AE22"/>
      <c r="AF22"/>
      <c r="AG22"/>
      <c r="AH22"/>
      <c r="AI22"/>
      <c r="AJ22"/>
      <c r="AK22"/>
      <c r="AL22"/>
      <c r="AM22"/>
      <c r="AN22"/>
      <c r="AO22"/>
      <c r="AP22"/>
      <c r="AQ22"/>
      <c r="AR22"/>
      <c r="AS22"/>
      <c r="AT22"/>
      <c r="AU22"/>
      <c r="AV22"/>
      <c r="AW22"/>
      <c r="AX22"/>
      <c r="AY22"/>
      <c r="AZ22"/>
      <c r="BA22"/>
    </row>
    <row r="23" spans="1:53" s="106" customFormat="1" ht="23.25" customHeight="1">
      <c r="A23" s="107" t="s">
        <v>87</v>
      </c>
      <c r="B23" s="138"/>
      <c r="C23" s="232"/>
      <c r="F23" s="232"/>
      <c r="G23" s="232"/>
      <c r="H23" s="138"/>
      <c r="I23" s="232"/>
      <c r="J23" s="138">
        <v>0</v>
      </c>
      <c r="K23" s="232">
        <v>237.6</v>
      </c>
      <c r="L23" s="138"/>
      <c r="M23" s="232"/>
      <c r="N23" s="138"/>
      <c r="O23" s="232"/>
      <c r="P23" s="138"/>
      <c r="Q23" s="232"/>
      <c r="R23" s="138">
        <v>2</v>
      </c>
      <c r="S23" s="232">
        <v>173.2</v>
      </c>
      <c r="T23" s="138">
        <v>2</v>
      </c>
      <c r="U23" s="232">
        <v>82.7</v>
      </c>
      <c r="V23" s="140">
        <f t="shared" si="0"/>
        <v>4</v>
      </c>
      <c r="W23" s="240">
        <f t="shared" si="1"/>
        <v>493.49999999999994</v>
      </c>
      <c r="X23"/>
      <c r="Y23"/>
      <c r="Z23"/>
      <c r="AA23"/>
      <c r="AB23"/>
      <c r="AC23"/>
      <c r="AD23"/>
      <c r="AE23"/>
      <c r="AF23"/>
      <c r="AG23"/>
      <c r="AH23"/>
      <c r="AI23"/>
      <c r="AJ23"/>
      <c r="AK23"/>
      <c r="AL23"/>
      <c r="AM23"/>
      <c r="AN23"/>
      <c r="AO23"/>
      <c r="AP23"/>
      <c r="AQ23"/>
      <c r="AR23"/>
      <c r="AS23"/>
      <c r="AT23"/>
      <c r="AU23"/>
      <c r="AV23"/>
      <c r="AW23"/>
      <c r="AX23"/>
      <c r="AY23"/>
      <c r="AZ23"/>
      <c r="BA23"/>
    </row>
    <row r="24" spans="1:53" s="106" customFormat="1" ht="23.25" customHeight="1">
      <c r="A24" s="107" t="s">
        <v>83</v>
      </c>
      <c r="B24" s="138"/>
      <c r="C24" s="232"/>
      <c r="F24" s="232"/>
      <c r="G24" s="232"/>
      <c r="H24" s="138"/>
      <c r="I24" s="232"/>
      <c r="J24" s="138">
        <v>0</v>
      </c>
      <c r="K24" s="232">
        <v>118.8</v>
      </c>
      <c r="L24" s="138"/>
      <c r="M24" s="232"/>
      <c r="N24" s="138"/>
      <c r="O24" s="232"/>
      <c r="P24" s="138"/>
      <c r="Q24" s="232"/>
      <c r="R24" s="138">
        <v>2</v>
      </c>
      <c r="S24" s="232">
        <v>176.6</v>
      </c>
      <c r="T24" s="138">
        <v>6</v>
      </c>
      <c r="U24" s="232">
        <v>302.9</v>
      </c>
      <c r="V24" s="140">
        <f t="shared" si="0"/>
        <v>8</v>
      </c>
      <c r="W24" s="240">
        <f t="shared" si="1"/>
        <v>598.3</v>
      </c>
      <c r="X24"/>
      <c r="Y24"/>
      <c r="Z24"/>
      <c r="AA24"/>
      <c r="AB24"/>
      <c r="AC24"/>
      <c r="AD24"/>
      <c r="AE24"/>
      <c r="AF24"/>
      <c r="AG24"/>
      <c r="AH24"/>
      <c r="AI24"/>
      <c r="AJ24"/>
      <c r="AK24"/>
      <c r="AL24"/>
      <c r="AM24"/>
      <c r="AN24"/>
      <c r="AO24"/>
      <c r="AP24"/>
      <c r="AQ24"/>
      <c r="AR24"/>
      <c r="AS24"/>
      <c r="AT24"/>
      <c r="AU24"/>
      <c r="AV24"/>
      <c r="AW24"/>
      <c r="AX24"/>
      <c r="AY24"/>
      <c r="AZ24"/>
      <c r="BA24"/>
    </row>
    <row r="25" spans="1:53" s="106" customFormat="1" ht="23.25" customHeight="1" hidden="1">
      <c r="A25" s="107"/>
      <c r="B25" s="138"/>
      <c r="C25" s="232"/>
      <c r="F25" s="232"/>
      <c r="G25" s="232"/>
      <c r="H25" s="138"/>
      <c r="I25" s="232"/>
      <c r="J25" s="138"/>
      <c r="K25" s="232"/>
      <c r="L25" s="138"/>
      <c r="M25" s="232"/>
      <c r="N25" s="138"/>
      <c r="O25" s="232"/>
      <c r="P25" s="138"/>
      <c r="Q25" s="232"/>
      <c r="R25" s="138"/>
      <c r="S25" s="232"/>
      <c r="T25" s="138"/>
      <c r="U25" s="232"/>
      <c r="V25" s="140">
        <f t="shared" si="0"/>
        <v>0</v>
      </c>
      <c r="W25" s="240">
        <f t="shared" si="1"/>
        <v>0</v>
      </c>
      <c r="X25"/>
      <c r="Y25"/>
      <c r="Z25"/>
      <c r="AA25"/>
      <c r="AB25"/>
      <c r="AC25"/>
      <c r="AD25"/>
      <c r="AE25"/>
      <c r="AF25"/>
      <c r="AG25"/>
      <c r="AH25"/>
      <c r="AI25"/>
      <c r="AJ25"/>
      <c r="AK25"/>
      <c r="AL25"/>
      <c r="AM25"/>
      <c r="AN25"/>
      <c r="AO25"/>
      <c r="AP25"/>
      <c r="AQ25"/>
      <c r="AR25"/>
      <c r="AS25"/>
      <c r="AT25"/>
      <c r="AU25"/>
      <c r="AV25"/>
      <c r="AW25"/>
      <c r="AX25"/>
      <c r="AY25"/>
      <c r="AZ25"/>
      <c r="BA25"/>
    </row>
    <row r="26" spans="1:53" s="106" customFormat="1" ht="23.25" customHeight="1">
      <c r="A26" s="107" t="s">
        <v>444</v>
      </c>
      <c r="B26" s="138"/>
      <c r="C26" s="232"/>
      <c r="F26" s="232"/>
      <c r="G26" s="232"/>
      <c r="H26" s="138"/>
      <c r="I26" s="232"/>
      <c r="J26" s="138">
        <v>0</v>
      </c>
      <c r="K26" s="232">
        <v>118.8</v>
      </c>
      <c r="L26" s="138"/>
      <c r="M26" s="232"/>
      <c r="N26" s="138"/>
      <c r="O26" s="232"/>
      <c r="P26" s="138"/>
      <c r="Q26" s="232"/>
      <c r="R26" s="138">
        <v>2</v>
      </c>
      <c r="S26" s="232">
        <v>176.6</v>
      </c>
      <c r="T26" s="138"/>
      <c r="U26" s="232"/>
      <c r="V26" s="140">
        <f t="shared" si="0"/>
        <v>2</v>
      </c>
      <c r="W26" s="240">
        <f t="shared" si="1"/>
        <v>295.4</v>
      </c>
      <c r="X26"/>
      <c r="Y26"/>
      <c r="Z26"/>
      <c r="AA26"/>
      <c r="AB26"/>
      <c r="AC26"/>
      <c r="AD26"/>
      <c r="AE26"/>
      <c r="AF26"/>
      <c r="AG26"/>
      <c r="AH26"/>
      <c r="AI26"/>
      <c r="AJ26"/>
      <c r="AK26"/>
      <c r="AL26"/>
      <c r="AM26"/>
      <c r="AN26"/>
      <c r="AO26"/>
      <c r="AP26"/>
      <c r="AQ26"/>
      <c r="AR26"/>
      <c r="AS26"/>
      <c r="AT26"/>
      <c r="AU26"/>
      <c r="AV26"/>
      <c r="AW26"/>
      <c r="AX26"/>
      <c r="AY26"/>
      <c r="AZ26"/>
      <c r="BA26"/>
    </row>
    <row r="27" spans="1:53" s="106" customFormat="1" ht="23.25" customHeight="1" hidden="1">
      <c r="A27" s="107"/>
      <c r="B27" s="138"/>
      <c r="C27" s="232"/>
      <c r="F27" s="232"/>
      <c r="G27" s="232"/>
      <c r="H27" s="138"/>
      <c r="I27" s="232"/>
      <c r="J27" s="138"/>
      <c r="K27" s="232"/>
      <c r="L27" s="138"/>
      <c r="M27" s="232"/>
      <c r="N27" s="138"/>
      <c r="O27" s="232"/>
      <c r="P27" s="138"/>
      <c r="Q27" s="232"/>
      <c r="R27" s="138"/>
      <c r="S27" s="232"/>
      <c r="T27" s="138"/>
      <c r="U27" s="232"/>
      <c r="V27" s="140">
        <f t="shared" si="0"/>
        <v>0</v>
      </c>
      <c r="W27" s="240">
        <f t="shared" si="1"/>
        <v>0</v>
      </c>
      <c r="X27"/>
      <c r="Y27"/>
      <c r="Z27"/>
      <c r="AA27"/>
      <c r="AB27"/>
      <c r="AC27"/>
      <c r="AD27"/>
      <c r="AE27"/>
      <c r="AF27"/>
      <c r="AG27"/>
      <c r="AH27"/>
      <c r="AI27"/>
      <c r="AJ27"/>
      <c r="AK27"/>
      <c r="AL27"/>
      <c r="AM27"/>
      <c r="AN27"/>
      <c r="AO27"/>
      <c r="AP27"/>
      <c r="AQ27"/>
      <c r="AR27"/>
      <c r="AS27"/>
      <c r="AT27"/>
      <c r="AU27"/>
      <c r="AV27"/>
      <c r="AW27"/>
      <c r="AX27"/>
      <c r="AY27"/>
      <c r="AZ27"/>
      <c r="BA27"/>
    </row>
    <row r="28" spans="1:53" s="106" customFormat="1" ht="23.25" customHeight="1" hidden="1">
      <c r="A28" s="107"/>
      <c r="B28" s="138"/>
      <c r="C28" s="232"/>
      <c r="F28" s="232"/>
      <c r="G28" s="232"/>
      <c r="H28" s="138"/>
      <c r="I28" s="232"/>
      <c r="J28" s="138"/>
      <c r="K28" s="232"/>
      <c r="L28" s="138"/>
      <c r="M28" s="232"/>
      <c r="N28" s="138"/>
      <c r="O28" s="232"/>
      <c r="P28" s="138"/>
      <c r="Q28" s="232"/>
      <c r="R28" s="138"/>
      <c r="S28" s="232"/>
      <c r="T28" s="138"/>
      <c r="U28" s="232"/>
      <c r="V28" s="140">
        <f aca="true" t="shared" si="2" ref="V28:V36">SUM(B28,F28,J28,N28,P28,H28,L28,R28,T28)</f>
        <v>0</v>
      </c>
      <c r="W28" s="240">
        <f aca="true" t="shared" si="3" ref="W28:W36">SUM(C28,E28,G28,K28,O28,Q28,I28,M28,S28,U28)</f>
        <v>0</v>
      </c>
      <c r="X28"/>
      <c r="Y28"/>
      <c r="Z28"/>
      <c r="AA28"/>
      <c r="AB28"/>
      <c r="AC28"/>
      <c r="AD28"/>
      <c r="AE28"/>
      <c r="AF28"/>
      <c r="AG28"/>
      <c r="AH28"/>
      <c r="AI28"/>
      <c r="AJ28"/>
      <c r="AK28"/>
      <c r="AL28"/>
      <c r="AM28"/>
      <c r="AN28"/>
      <c r="AO28"/>
      <c r="AP28"/>
      <c r="AQ28"/>
      <c r="AR28"/>
      <c r="AS28"/>
      <c r="AT28"/>
      <c r="AU28"/>
      <c r="AV28"/>
      <c r="AW28"/>
      <c r="AX28"/>
      <c r="AY28"/>
      <c r="AZ28"/>
      <c r="BA28"/>
    </row>
    <row r="29" spans="1:53" s="106" customFormat="1" ht="23.25" customHeight="1" hidden="1">
      <c r="A29" s="107"/>
      <c r="B29" s="138"/>
      <c r="C29" s="232"/>
      <c r="F29" s="232"/>
      <c r="G29" s="232"/>
      <c r="H29" s="138"/>
      <c r="I29" s="232"/>
      <c r="J29" s="138"/>
      <c r="K29" s="232"/>
      <c r="L29" s="138"/>
      <c r="M29" s="232"/>
      <c r="N29" s="138"/>
      <c r="O29" s="232"/>
      <c r="P29" s="138"/>
      <c r="Q29" s="232"/>
      <c r="R29" s="138"/>
      <c r="S29" s="232"/>
      <c r="T29" s="138"/>
      <c r="U29" s="232"/>
      <c r="V29" s="140">
        <f t="shared" si="2"/>
        <v>0</v>
      </c>
      <c r="W29" s="240">
        <f t="shared" si="3"/>
        <v>0</v>
      </c>
      <c r="X29"/>
      <c r="Y29"/>
      <c r="Z29"/>
      <c r="AA29"/>
      <c r="AB29"/>
      <c r="AC29"/>
      <c r="AD29"/>
      <c r="AE29"/>
      <c r="AF29"/>
      <c r="AG29"/>
      <c r="AH29"/>
      <c r="AI29"/>
      <c r="AJ29"/>
      <c r="AK29"/>
      <c r="AL29"/>
      <c r="AM29"/>
      <c r="AN29"/>
      <c r="AO29"/>
      <c r="AP29"/>
      <c r="AQ29"/>
      <c r="AR29"/>
      <c r="AS29"/>
      <c r="AT29"/>
      <c r="AU29"/>
      <c r="AV29"/>
      <c r="AW29"/>
      <c r="AX29"/>
      <c r="AY29"/>
      <c r="AZ29"/>
      <c r="BA29"/>
    </row>
    <row r="30" spans="1:53" s="106" customFormat="1" ht="23.25" customHeight="1">
      <c r="A30" s="107" t="s">
        <v>107</v>
      </c>
      <c r="B30" s="138"/>
      <c r="C30" s="232"/>
      <c r="F30" s="232"/>
      <c r="G30" s="232"/>
      <c r="H30" s="138"/>
      <c r="I30" s="232"/>
      <c r="J30" s="138">
        <v>0</v>
      </c>
      <c r="K30" s="232">
        <v>118.8</v>
      </c>
      <c r="L30" s="138"/>
      <c r="M30" s="232"/>
      <c r="N30" s="138"/>
      <c r="O30" s="232"/>
      <c r="P30" s="138"/>
      <c r="Q30" s="232"/>
      <c r="R30" s="138">
        <v>1</v>
      </c>
      <c r="S30" s="232">
        <v>89.9</v>
      </c>
      <c r="T30" s="138"/>
      <c r="U30" s="232"/>
      <c r="V30" s="140">
        <f t="shared" si="2"/>
        <v>1</v>
      </c>
      <c r="W30" s="240">
        <f t="shared" si="3"/>
        <v>208.7</v>
      </c>
      <c r="X30"/>
      <c r="Y30"/>
      <c r="Z30"/>
      <c r="AA30"/>
      <c r="AB30"/>
      <c r="AC30"/>
      <c r="AD30"/>
      <c r="AE30"/>
      <c r="AF30"/>
      <c r="AG30"/>
      <c r="AH30"/>
      <c r="AI30"/>
      <c r="AJ30"/>
      <c r="AK30"/>
      <c r="AL30"/>
      <c r="AM30"/>
      <c r="AN30"/>
      <c r="AO30"/>
      <c r="AP30"/>
      <c r="AQ30"/>
      <c r="AR30"/>
      <c r="AS30"/>
      <c r="AT30"/>
      <c r="AU30"/>
      <c r="AV30"/>
      <c r="AW30"/>
      <c r="AX30"/>
      <c r="AY30"/>
      <c r="AZ30"/>
      <c r="BA30"/>
    </row>
    <row r="31" spans="1:53" s="106" customFormat="1" ht="23.25" customHeight="1">
      <c r="A31" s="107" t="s">
        <v>88</v>
      </c>
      <c r="B31" s="138"/>
      <c r="C31" s="232"/>
      <c r="F31" s="232"/>
      <c r="G31" s="232"/>
      <c r="H31" s="138"/>
      <c r="I31" s="232"/>
      <c r="J31" s="138">
        <v>0</v>
      </c>
      <c r="K31" s="232">
        <v>118.8</v>
      </c>
      <c r="L31" s="138"/>
      <c r="M31" s="232"/>
      <c r="N31" s="138"/>
      <c r="O31" s="232"/>
      <c r="P31" s="138"/>
      <c r="Q31" s="232"/>
      <c r="R31" s="138"/>
      <c r="S31" s="232"/>
      <c r="T31" s="138"/>
      <c r="U31" s="232"/>
      <c r="V31" s="140">
        <f t="shared" si="2"/>
        <v>0</v>
      </c>
      <c r="W31" s="240">
        <f t="shared" si="3"/>
        <v>118.8</v>
      </c>
      <c r="X31"/>
      <c r="Y31"/>
      <c r="Z31"/>
      <c r="AA31"/>
      <c r="AB31"/>
      <c r="AC31"/>
      <c r="AD31"/>
      <c r="AE31"/>
      <c r="AF31"/>
      <c r="AG31"/>
      <c r="AH31"/>
      <c r="AI31"/>
      <c r="AJ31"/>
      <c r="AK31"/>
      <c r="AL31"/>
      <c r="AM31"/>
      <c r="AN31"/>
      <c r="AO31"/>
      <c r="AP31"/>
      <c r="AQ31"/>
      <c r="AR31"/>
      <c r="AS31"/>
      <c r="AT31"/>
      <c r="AU31"/>
      <c r="AV31"/>
      <c r="AW31"/>
      <c r="AX31"/>
      <c r="AY31"/>
      <c r="AZ31"/>
      <c r="BA31"/>
    </row>
    <row r="32" spans="1:53" s="106" customFormat="1" ht="23.25" customHeight="1" hidden="1">
      <c r="A32" s="107"/>
      <c r="B32" s="138"/>
      <c r="C32" s="232"/>
      <c r="F32" s="232"/>
      <c r="G32" s="232"/>
      <c r="H32" s="138"/>
      <c r="I32" s="232"/>
      <c r="J32" s="138"/>
      <c r="K32" s="232"/>
      <c r="L32" s="138"/>
      <c r="M32" s="232"/>
      <c r="N32" s="138"/>
      <c r="O32" s="232"/>
      <c r="P32" s="138"/>
      <c r="Q32" s="232"/>
      <c r="R32" s="138"/>
      <c r="S32" s="232"/>
      <c r="T32" s="138"/>
      <c r="U32" s="232"/>
      <c r="V32" s="140">
        <f t="shared" si="2"/>
        <v>0</v>
      </c>
      <c r="W32" s="240">
        <f t="shared" si="3"/>
        <v>0</v>
      </c>
      <c r="X32"/>
      <c r="Y32"/>
      <c r="Z32"/>
      <c r="AA32"/>
      <c r="AB32"/>
      <c r="AC32"/>
      <c r="AD32"/>
      <c r="AE32"/>
      <c r="AF32"/>
      <c r="AG32"/>
      <c r="AH32"/>
      <c r="AI32"/>
      <c r="AJ32"/>
      <c r="AK32"/>
      <c r="AL32"/>
      <c r="AM32"/>
      <c r="AN32"/>
      <c r="AO32"/>
      <c r="AP32"/>
      <c r="AQ32"/>
      <c r="AR32"/>
      <c r="AS32"/>
      <c r="AT32"/>
      <c r="AU32"/>
      <c r="AV32"/>
      <c r="AW32"/>
      <c r="AX32"/>
      <c r="AY32"/>
      <c r="AZ32"/>
      <c r="BA32"/>
    </row>
    <row r="33" spans="1:53" s="106" customFormat="1" ht="23.25" customHeight="1">
      <c r="A33" s="107" t="s">
        <v>108</v>
      </c>
      <c r="B33" s="138"/>
      <c r="C33" s="232"/>
      <c r="F33" s="232"/>
      <c r="G33" s="232"/>
      <c r="H33" s="138"/>
      <c r="I33" s="232"/>
      <c r="J33" s="138"/>
      <c r="K33" s="232"/>
      <c r="L33" s="138"/>
      <c r="M33" s="232"/>
      <c r="N33" s="138"/>
      <c r="O33" s="232"/>
      <c r="P33" s="138"/>
      <c r="Q33" s="232"/>
      <c r="R33" s="138">
        <v>2</v>
      </c>
      <c r="S33" s="232">
        <v>178.8</v>
      </c>
      <c r="T33" s="138"/>
      <c r="U33" s="232"/>
      <c r="V33" s="140">
        <f t="shared" si="2"/>
        <v>2</v>
      </c>
      <c r="W33" s="240">
        <f t="shared" si="3"/>
        <v>178.8</v>
      </c>
      <c r="X33"/>
      <c r="Y33"/>
      <c r="Z33"/>
      <c r="AA33"/>
      <c r="AB33"/>
      <c r="AC33"/>
      <c r="AD33"/>
      <c r="AE33"/>
      <c r="AF33"/>
      <c r="AG33"/>
      <c r="AH33"/>
      <c r="AI33"/>
      <c r="AJ33"/>
      <c r="AK33"/>
      <c r="AL33"/>
      <c r="AM33"/>
      <c r="AN33"/>
      <c r="AO33"/>
      <c r="AP33"/>
      <c r="AQ33"/>
      <c r="AR33"/>
      <c r="AS33"/>
      <c r="AT33"/>
      <c r="AU33"/>
      <c r="AV33"/>
      <c r="AW33"/>
      <c r="AX33"/>
      <c r="AY33"/>
      <c r="AZ33"/>
      <c r="BA33"/>
    </row>
    <row r="34" spans="1:53" s="106" customFormat="1" ht="23.25" customHeight="1" hidden="1">
      <c r="A34" s="107"/>
      <c r="B34" s="138"/>
      <c r="C34" s="232"/>
      <c r="F34" s="232"/>
      <c r="G34" s="232"/>
      <c r="H34" s="138"/>
      <c r="I34" s="232"/>
      <c r="J34" s="138"/>
      <c r="K34" s="232"/>
      <c r="L34" s="138"/>
      <c r="M34" s="232"/>
      <c r="N34" s="138"/>
      <c r="O34" s="232"/>
      <c r="P34" s="138"/>
      <c r="Q34" s="232"/>
      <c r="R34" s="138"/>
      <c r="S34" s="232"/>
      <c r="T34" s="138"/>
      <c r="U34" s="232"/>
      <c r="V34" s="140">
        <f t="shared" si="2"/>
        <v>0</v>
      </c>
      <c r="W34" s="240">
        <f t="shared" si="3"/>
        <v>0</v>
      </c>
      <c r="X34"/>
      <c r="Y34"/>
      <c r="Z34"/>
      <c r="AA34"/>
      <c r="AB34"/>
      <c r="AC34"/>
      <c r="AD34"/>
      <c r="AE34"/>
      <c r="AF34"/>
      <c r="AG34"/>
      <c r="AH34"/>
      <c r="AI34"/>
      <c r="AJ34"/>
      <c r="AK34"/>
      <c r="AL34"/>
      <c r="AM34"/>
      <c r="AN34"/>
      <c r="AO34"/>
      <c r="AP34"/>
      <c r="AQ34"/>
      <c r="AR34"/>
      <c r="AS34"/>
      <c r="AT34"/>
      <c r="AU34"/>
      <c r="AV34"/>
      <c r="AW34"/>
      <c r="AX34"/>
      <c r="AY34"/>
      <c r="AZ34"/>
      <c r="BA34"/>
    </row>
    <row r="35" spans="1:53" s="106" customFormat="1" ht="23.25" customHeight="1" hidden="1">
      <c r="A35" s="107"/>
      <c r="B35" s="138"/>
      <c r="C35" s="232"/>
      <c r="F35" s="232"/>
      <c r="G35" s="232"/>
      <c r="H35" s="138"/>
      <c r="I35" s="232"/>
      <c r="J35" s="138"/>
      <c r="K35" s="232"/>
      <c r="L35" s="138"/>
      <c r="M35" s="232"/>
      <c r="N35" s="138"/>
      <c r="O35" s="232"/>
      <c r="P35" s="138"/>
      <c r="Q35" s="232"/>
      <c r="R35" s="138"/>
      <c r="S35" s="232"/>
      <c r="T35" s="138"/>
      <c r="U35" s="232"/>
      <c r="V35" s="140">
        <f t="shared" si="2"/>
        <v>0</v>
      </c>
      <c r="W35" s="240">
        <f t="shared" si="3"/>
        <v>0</v>
      </c>
      <c r="X35"/>
      <c r="Y35"/>
      <c r="Z35"/>
      <c r="AA35"/>
      <c r="AB35"/>
      <c r="AC35"/>
      <c r="AD35"/>
      <c r="AE35"/>
      <c r="AF35"/>
      <c r="AG35"/>
      <c r="AH35"/>
      <c r="AI35"/>
      <c r="AJ35"/>
      <c r="AK35"/>
      <c r="AL35"/>
      <c r="AM35"/>
      <c r="AN35"/>
      <c r="AO35"/>
      <c r="AP35"/>
      <c r="AQ35"/>
      <c r="AR35"/>
      <c r="AS35"/>
      <c r="AT35"/>
      <c r="AU35"/>
      <c r="AV35"/>
      <c r="AW35"/>
      <c r="AX35"/>
      <c r="AY35"/>
      <c r="AZ35"/>
      <c r="BA35"/>
    </row>
    <row r="36" spans="1:53" s="106" customFormat="1" ht="20.25" customHeight="1">
      <c r="A36" s="108" t="s">
        <v>89</v>
      </c>
      <c r="B36" s="241"/>
      <c r="C36" s="242"/>
      <c r="D36" s="1138"/>
      <c r="E36" s="1138"/>
      <c r="F36" s="242"/>
      <c r="G36" s="242"/>
      <c r="H36" s="241"/>
      <c r="I36" s="242"/>
      <c r="J36" s="241"/>
      <c r="K36" s="242"/>
      <c r="L36" s="241"/>
      <c r="M36" s="242"/>
      <c r="N36" s="241"/>
      <c r="O36" s="242"/>
      <c r="P36" s="241"/>
      <c r="Q36" s="242"/>
      <c r="R36" s="241">
        <v>2</v>
      </c>
      <c r="S36" s="242">
        <v>184.6</v>
      </c>
      <c r="T36" s="241"/>
      <c r="U36" s="242"/>
      <c r="V36" s="243">
        <f t="shared" si="2"/>
        <v>2</v>
      </c>
      <c r="W36" s="1087">
        <f t="shared" si="3"/>
        <v>184.6</v>
      </c>
      <c r="X36"/>
      <c r="Y36"/>
      <c r="Z36"/>
      <c r="AA36"/>
      <c r="AB36"/>
      <c r="AC36"/>
      <c r="AD36"/>
      <c r="AE36"/>
      <c r="AF36"/>
      <c r="AG36"/>
      <c r="AH36"/>
      <c r="AI36"/>
      <c r="AJ36"/>
      <c r="AK36"/>
      <c r="AL36"/>
      <c r="AM36"/>
      <c r="AN36"/>
      <c r="AO36"/>
      <c r="AP36"/>
      <c r="AQ36"/>
      <c r="AR36"/>
      <c r="AS36"/>
      <c r="AT36"/>
      <c r="AU36"/>
      <c r="AV36"/>
      <c r="AW36"/>
      <c r="AX36"/>
      <c r="AY36"/>
      <c r="AZ36"/>
      <c r="BA36"/>
    </row>
    <row r="37" spans="1:53" s="106" customFormat="1" ht="20.25" customHeight="1" hidden="1">
      <c r="A37" s="107"/>
      <c r="B37" s="139"/>
      <c r="C37" s="231"/>
      <c r="F37" s="231"/>
      <c r="G37" s="231"/>
      <c r="H37" s="139"/>
      <c r="I37" s="231"/>
      <c r="J37" s="139"/>
      <c r="K37" s="231"/>
      <c r="L37" s="139"/>
      <c r="M37" s="231"/>
      <c r="N37" s="139"/>
      <c r="O37" s="231"/>
      <c r="P37" s="139"/>
      <c r="Q37" s="231"/>
      <c r="R37" s="139"/>
      <c r="S37" s="231"/>
      <c r="T37" s="139"/>
      <c r="U37" s="231"/>
      <c r="V37" s="140"/>
      <c r="W37" s="555"/>
      <c r="X37"/>
      <c r="Y37"/>
      <c r="Z37"/>
      <c r="AA37"/>
      <c r="AB37"/>
      <c r="AC37"/>
      <c r="AD37"/>
      <c r="AE37"/>
      <c r="AF37"/>
      <c r="AG37"/>
      <c r="AH37"/>
      <c r="AI37"/>
      <c r="AJ37"/>
      <c r="AK37"/>
      <c r="AL37"/>
      <c r="AM37"/>
      <c r="AN37"/>
      <c r="AO37"/>
      <c r="AP37"/>
      <c r="AQ37"/>
      <c r="AR37"/>
      <c r="AS37"/>
      <c r="AT37"/>
      <c r="AU37"/>
      <c r="AV37"/>
      <c r="AW37"/>
      <c r="AX37"/>
      <c r="AY37"/>
      <c r="AZ37"/>
      <c r="BA37"/>
    </row>
    <row r="38" spans="1:53" s="106" customFormat="1" ht="20.25" customHeight="1" hidden="1">
      <c r="A38" s="107"/>
      <c r="B38" s="139"/>
      <c r="C38" s="231"/>
      <c r="F38" s="231"/>
      <c r="G38" s="231"/>
      <c r="H38" s="139"/>
      <c r="I38" s="231"/>
      <c r="J38" s="139"/>
      <c r="K38" s="231"/>
      <c r="L38" s="139"/>
      <c r="M38" s="231"/>
      <c r="N38" s="139"/>
      <c r="O38" s="231"/>
      <c r="P38" s="139"/>
      <c r="Q38" s="231"/>
      <c r="R38" s="139"/>
      <c r="S38" s="231"/>
      <c r="T38" s="139"/>
      <c r="U38" s="231"/>
      <c r="V38" s="140"/>
      <c r="W38" s="555"/>
      <c r="X38"/>
      <c r="Y38"/>
      <c r="Z38"/>
      <c r="AA38"/>
      <c r="AB38"/>
      <c r="AC38"/>
      <c r="AD38"/>
      <c r="AE38"/>
      <c r="AF38"/>
      <c r="AG38"/>
      <c r="AH38"/>
      <c r="AI38"/>
      <c r="AJ38"/>
      <c r="AK38"/>
      <c r="AL38"/>
      <c r="AM38"/>
      <c r="AN38"/>
      <c r="AO38"/>
      <c r="AP38"/>
      <c r="AQ38"/>
      <c r="AR38"/>
      <c r="AS38"/>
      <c r="AT38"/>
      <c r="AU38"/>
      <c r="AV38"/>
      <c r="AW38"/>
      <c r="AX38"/>
      <c r="AY38"/>
      <c r="AZ38"/>
      <c r="BA38"/>
    </row>
    <row r="39" spans="1:53" s="106" customFormat="1" ht="20.25" customHeight="1" hidden="1">
      <c r="A39" s="107"/>
      <c r="B39" s="139"/>
      <c r="C39" s="231"/>
      <c r="F39" s="231"/>
      <c r="G39" s="231"/>
      <c r="H39" s="139"/>
      <c r="I39" s="231"/>
      <c r="J39" s="139"/>
      <c r="K39" s="231"/>
      <c r="L39" s="139"/>
      <c r="M39" s="231"/>
      <c r="N39" s="139"/>
      <c r="O39" s="231"/>
      <c r="P39" s="139"/>
      <c r="Q39" s="231"/>
      <c r="R39" s="139"/>
      <c r="S39" s="231"/>
      <c r="T39" s="139"/>
      <c r="U39" s="231"/>
      <c r="V39" s="140"/>
      <c r="W39" s="555"/>
      <c r="X39"/>
      <c r="Y39"/>
      <c r="Z39"/>
      <c r="AA39"/>
      <c r="AB39"/>
      <c r="AC39"/>
      <c r="AD39"/>
      <c r="AE39"/>
      <c r="AF39"/>
      <c r="AG39"/>
      <c r="AH39"/>
      <c r="AI39"/>
      <c r="AJ39"/>
      <c r="AK39"/>
      <c r="AL39"/>
      <c r="AM39"/>
      <c r="AN39"/>
      <c r="AO39"/>
      <c r="AP39"/>
      <c r="AQ39"/>
      <c r="AR39"/>
      <c r="AS39"/>
      <c r="AT39"/>
      <c r="AU39"/>
      <c r="AV39"/>
      <c r="AW39"/>
      <c r="AX39"/>
      <c r="AY39"/>
      <c r="AZ39"/>
      <c r="BA39"/>
    </row>
    <row r="40" spans="1:53" s="106" customFormat="1" ht="23.25" customHeight="1">
      <c r="A40" s="1148" t="s">
        <v>446</v>
      </c>
      <c r="B40" s="1149"/>
      <c r="C40" s="1150"/>
      <c r="D40" s="1146"/>
      <c r="E40" s="1146"/>
      <c r="F40" s="1150"/>
      <c r="G40" s="1150"/>
      <c r="H40" s="1149"/>
      <c r="I40" s="1150"/>
      <c r="J40" s="1149"/>
      <c r="K40" s="1150"/>
      <c r="L40" s="1149"/>
      <c r="M40" s="1150"/>
      <c r="N40" s="1149"/>
      <c r="O40" s="1150"/>
      <c r="P40" s="1149"/>
      <c r="Q40" s="1150"/>
      <c r="R40" s="1149"/>
      <c r="S40" s="1150"/>
      <c r="T40" s="1149"/>
      <c r="U40" s="1150"/>
      <c r="V40" s="1149"/>
      <c r="W40" s="1150"/>
      <c r="X40"/>
      <c r="Y40"/>
      <c r="Z40"/>
      <c r="AA40"/>
      <c r="AB40"/>
      <c r="AC40"/>
      <c r="AD40"/>
      <c r="AE40"/>
      <c r="AF40"/>
      <c r="AG40"/>
      <c r="AH40"/>
      <c r="AI40"/>
      <c r="AJ40"/>
      <c r="AK40"/>
      <c r="AL40"/>
      <c r="AM40"/>
      <c r="AN40"/>
      <c r="AO40"/>
      <c r="AP40"/>
      <c r="AQ40"/>
      <c r="AR40"/>
      <c r="AS40"/>
      <c r="AT40"/>
      <c r="AU40"/>
      <c r="AV40"/>
      <c r="AW40"/>
      <c r="AX40"/>
      <c r="AY40"/>
      <c r="AZ40"/>
      <c r="BA40"/>
    </row>
    <row r="41" spans="1:53" s="106" customFormat="1" ht="23.25" customHeight="1" hidden="1">
      <c r="A41" s="109"/>
      <c r="B41" s="139"/>
      <c r="C41" s="231"/>
      <c r="F41" s="231"/>
      <c r="G41" s="231"/>
      <c r="H41" s="139"/>
      <c r="I41" s="231"/>
      <c r="J41" s="139"/>
      <c r="K41" s="231"/>
      <c r="L41" s="139"/>
      <c r="M41" s="231"/>
      <c r="N41" s="139"/>
      <c r="O41" s="231"/>
      <c r="P41" s="139"/>
      <c r="Q41" s="231"/>
      <c r="R41" s="139"/>
      <c r="S41" s="231"/>
      <c r="T41" s="139"/>
      <c r="U41" s="231"/>
      <c r="V41" s="139"/>
      <c r="W41" s="231"/>
      <c r="X41"/>
      <c r="Y41"/>
      <c r="Z41"/>
      <c r="AA41"/>
      <c r="AB41"/>
      <c r="AC41"/>
      <c r="AD41"/>
      <c r="AE41"/>
      <c r="AF41"/>
      <c r="AG41"/>
      <c r="AH41"/>
      <c r="AI41"/>
      <c r="AJ41"/>
      <c r="AK41"/>
      <c r="AL41"/>
      <c r="AM41"/>
      <c r="AN41"/>
      <c r="AO41"/>
      <c r="AP41"/>
      <c r="AQ41"/>
      <c r="AR41"/>
      <c r="AS41"/>
      <c r="AT41"/>
      <c r="AU41"/>
      <c r="AV41"/>
      <c r="AW41"/>
      <c r="AX41"/>
      <c r="AY41"/>
      <c r="AZ41"/>
      <c r="BA41"/>
    </row>
    <row r="42" spans="1:53" s="106" customFormat="1" ht="23.25" customHeight="1">
      <c r="A42" s="107" t="s">
        <v>130</v>
      </c>
      <c r="B42" s="139"/>
      <c r="C42" s="231"/>
      <c r="F42" s="231"/>
      <c r="G42" s="231"/>
      <c r="H42" s="139"/>
      <c r="I42" s="231"/>
      <c r="J42" s="139"/>
      <c r="K42" s="231">
        <v>118.8</v>
      </c>
      <c r="L42" s="139"/>
      <c r="M42" s="231"/>
      <c r="N42" s="139"/>
      <c r="O42" s="231"/>
      <c r="P42" s="139"/>
      <c r="Q42" s="231"/>
      <c r="R42" s="139"/>
      <c r="S42" s="231"/>
      <c r="T42" s="139"/>
      <c r="U42" s="231"/>
      <c r="V42" s="140">
        <f aca="true" t="shared" si="4" ref="V42:V51">SUM(B42,F42,J42,N42,P42,H42,L42,R42,T42)</f>
        <v>0</v>
      </c>
      <c r="W42" s="240">
        <f aca="true" t="shared" si="5" ref="W42:W51">SUM(C42,E42,G42,K42,O42,Q42,I42,M42,S42,U42)</f>
        <v>118.8</v>
      </c>
      <c r="X42"/>
      <c r="Y42"/>
      <c r="Z42"/>
      <c r="AA42"/>
      <c r="AB42"/>
      <c r="AC42"/>
      <c r="AD42"/>
      <c r="AE42"/>
      <c r="AF42"/>
      <c r="AG42"/>
      <c r="AH42"/>
      <c r="AI42"/>
      <c r="AJ42"/>
      <c r="AK42"/>
      <c r="AL42"/>
      <c r="AM42"/>
      <c r="AN42"/>
      <c r="AO42"/>
      <c r="AP42"/>
      <c r="AQ42"/>
      <c r="AR42"/>
      <c r="AS42"/>
      <c r="AT42"/>
      <c r="AU42"/>
      <c r="AV42"/>
      <c r="AW42"/>
      <c r="AX42"/>
      <c r="AY42"/>
      <c r="AZ42"/>
      <c r="BA42"/>
    </row>
    <row r="43" spans="1:53" s="106" customFormat="1" ht="23.25" customHeight="1">
      <c r="A43" s="107" t="s">
        <v>630</v>
      </c>
      <c r="B43" s="139"/>
      <c r="C43" s="231"/>
      <c r="F43" s="231"/>
      <c r="G43" s="231"/>
      <c r="H43" s="139"/>
      <c r="I43" s="231"/>
      <c r="J43" s="139"/>
      <c r="K43" s="231">
        <v>118.8</v>
      </c>
      <c r="L43" s="139"/>
      <c r="M43" s="231"/>
      <c r="N43" s="139"/>
      <c r="O43" s="231"/>
      <c r="P43" s="139"/>
      <c r="Q43" s="231"/>
      <c r="R43" s="139"/>
      <c r="S43" s="231"/>
      <c r="T43" s="139"/>
      <c r="U43" s="231"/>
      <c r="V43" s="140">
        <f t="shared" si="4"/>
        <v>0</v>
      </c>
      <c r="W43" s="240">
        <f t="shared" si="5"/>
        <v>118.8</v>
      </c>
      <c r="X43"/>
      <c r="Y43"/>
      <c r="Z43"/>
      <c r="AA43"/>
      <c r="AB43"/>
      <c r="AC43"/>
      <c r="AD43"/>
      <c r="AE43"/>
      <c r="AF43"/>
      <c r="AG43"/>
      <c r="AH43"/>
      <c r="AI43"/>
      <c r="AJ43"/>
      <c r="AK43"/>
      <c r="AL43"/>
      <c r="AM43"/>
      <c r="AN43"/>
      <c r="AO43"/>
      <c r="AP43"/>
      <c r="AQ43"/>
      <c r="AR43"/>
      <c r="AS43"/>
      <c r="AT43"/>
      <c r="AU43"/>
      <c r="AV43"/>
      <c r="AW43"/>
      <c r="AX43"/>
      <c r="AY43"/>
      <c r="AZ43"/>
      <c r="BA43"/>
    </row>
    <row r="44" spans="1:53" s="106" customFormat="1" ht="23.25" customHeight="1">
      <c r="A44" s="107" t="s">
        <v>631</v>
      </c>
      <c r="B44" s="139"/>
      <c r="C44" s="231"/>
      <c r="F44" s="231"/>
      <c r="G44" s="231"/>
      <c r="H44" s="139"/>
      <c r="I44" s="231"/>
      <c r="J44" s="139"/>
      <c r="K44" s="231">
        <v>118.8</v>
      </c>
      <c r="L44" s="139"/>
      <c r="M44" s="231"/>
      <c r="N44" s="139"/>
      <c r="O44" s="231"/>
      <c r="P44" s="139"/>
      <c r="Q44" s="231"/>
      <c r="R44" s="139"/>
      <c r="S44" s="231"/>
      <c r="T44" s="139"/>
      <c r="U44" s="231"/>
      <c r="V44" s="140">
        <f t="shared" si="4"/>
        <v>0</v>
      </c>
      <c r="W44" s="240">
        <f t="shared" si="5"/>
        <v>118.8</v>
      </c>
      <c r="X44"/>
      <c r="Y44"/>
      <c r="Z44"/>
      <c r="AA44"/>
      <c r="AB44"/>
      <c r="AC44"/>
      <c r="AD44"/>
      <c r="AE44"/>
      <c r="AF44"/>
      <c r="AG44"/>
      <c r="AH44"/>
      <c r="AI44"/>
      <c r="AJ44"/>
      <c r="AK44"/>
      <c r="AL44"/>
      <c r="AM44"/>
      <c r="AN44"/>
      <c r="AO44"/>
      <c r="AP44"/>
      <c r="AQ44"/>
      <c r="AR44"/>
      <c r="AS44"/>
      <c r="AT44"/>
      <c r="AU44"/>
      <c r="AV44"/>
      <c r="AW44"/>
      <c r="AX44"/>
      <c r="AY44"/>
      <c r="AZ44"/>
      <c r="BA44"/>
    </row>
    <row r="45" spans="1:53" s="106" customFormat="1" ht="23.25" customHeight="1">
      <c r="A45" s="107" t="s">
        <v>440</v>
      </c>
      <c r="B45" s="139"/>
      <c r="C45" s="231"/>
      <c r="F45" s="231"/>
      <c r="G45" s="231"/>
      <c r="H45" s="139"/>
      <c r="I45" s="231"/>
      <c r="J45" s="139"/>
      <c r="K45" s="231"/>
      <c r="L45" s="139"/>
      <c r="M45" s="231"/>
      <c r="N45" s="139"/>
      <c r="O45" s="231"/>
      <c r="P45" s="139"/>
      <c r="Q45" s="231"/>
      <c r="R45" s="139">
        <v>1</v>
      </c>
      <c r="S45" s="231">
        <v>90.5</v>
      </c>
      <c r="T45" s="139"/>
      <c r="U45" s="231"/>
      <c r="V45" s="140">
        <f t="shared" si="4"/>
        <v>1</v>
      </c>
      <c r="W45" s="240">
        <f t="shared" si="5"/>
        <v>90.5</v>
      </c>
      <c r="X45"/>
      <c r="Y45"/>
      <c r="Z45"/>
      <c r="AA45"/>
      <c r="AB45"/>
      <c r="AC45"/>
      <c r="AD45"/>
      <c r="AE45"/>
      <c r="AF45"/>
      <c r="AG45"/>
      <c r="AH45"/>
      <c r="AI45"/>
      <c r="AJ45"/>
      <c r="AK45"/>
      <c r="AL45"/>
      <c r="AM45"/>
      <c r="AN45"/>
      <c r="AO45"/>
      <c r="AP45"/>
      <c r="AQ45"/>
      <c r="AR45"/>
      <c r="AS45"/>
      <c r="AT45"/>
      <c r="AU45"/>
      <c r="AV45"/>
      <c r="AW45"/>
      <c r="AX45"/>
      <c r="AY45"/>
      <c r="AZ45"/>
      <c r="BA45"/>
    </row>
    <row r="46" spans="1:53" s="106" customFormat="1" ht="23.25" customHeight="1" hidden="1">
      <c r="A46" s="107"/>
      <c r="B46" s="139"/>
      <c r="C46" s="231"/>
      <c r="F46" s="231"/>
      <c r="G46" s="231"/>
      <c r="H46" s="139"/>
      <c r="I46" s="231"/>
      <c r="J46" s="139"/>
      <c r="K46" s="231"/>
      <c r="L46" s="139"/>
      <c r="M46" s="231"/>
      <c r="N46" s="139"/>
      <c r="O46" s="231"/>
      <c r="P46" s="139"/>
      <c r="Q46" s="231"/>
      <c r="R46" s="139"/>
      <c r="S46" s="231"/>
      <c r="T46" s="139"/>
      <c r="U46" s="231"/>
      <c r="V46" s="140">
        <f t="shared" si="4"/>
        <v>0</v>
      </c>
      <c r="W46" s="240">
        <f t="shared" si="5"/>
        <v>0</v>
      </c>
      <c r="X46"/>
      <c r="Y46"/>
      <c r="Z46"/>
      <c r="AA46"/>
      <c r="AB46"/>
      <c r="AC46"/>
      <c r="AD46"/>
      <c r="AE46"/>
      <c r="AF46"/>
      <c r="AG46"/>
      <c r="AH46"/>
      <c r="AI46"/>
      <c r="AJ46"/>
      <c r="AK46"/>
      <c r="AL46"/>
      <c r="AM46"/>
      <c r="AN46"/>
      <c r="AO46"/>
      <c r="AP46"/>
      <c r="AQ46"/>
      <c r="AR46"/>
      <c r="AS46"/>
      <c r="AT46"/>
      <c r="AU46"/>
      <c r="AV46"/>
      <c r="AW46"/>
      <c r="AX46"/>
      <c r="AY46"/>
      <c r="AZ46"/>
      <c r="BA46"/>
    </row>
    <row r="47" spans="1:53" s="106" customFormat="1" ht="23.25" customHeight="1" hidden="1">
      <c r="A47" s="107"/>
      <c r="B47" s="139"/>
      <c r="C47" s="231"/>
      <c r="F47" s="231"/>
      <c r="G47" s="231"/>
      <c r="H47" s="139"/>
      <c r="I47" s="231"/>
      <c r="J47" s="139"/>
      <c r="K47" s="231"/>
      <c r="L47" s="139"/>
      <c r="M47" s="231"/>
      <c r="N47" s="139"/>
      <c r="O47" s="231"/>
      <c r="P47" s="139"/>
      <c r="Q47" s="231"/>
      <c r="R47" s="139"/>
      <c r="S47" s="231"/>
      <c r="T47" s="139"/>
      <c r="U47" s="231"/>
      <c r="V47" s="140">
        <f t="shared" si="4"/>
        <v>0</v>
      </c>
      <c r="W47" s="240">
        <f t="shared" si="5"/>
        <v>0</v>
      </c>
      <c r="X47"/>
      <c r="Y47"/>
      <c r="Z47"/>
      <c r="AA47"/>
      <c r="AB47"/>
      <c r="AC47"/>
      <c r="AD47"/>
      <c r="AE47"/>
      <c r="AF47"/>
      <c r="AG47"/>
      <c r="AH47"/>
      <c r="AI47"/>
      <c r="AJ47"/>
      <c r="AK47"/>
      <c r="AL47"/>
      <c r="AM47"/>
      <c r="AN47"/>
      <c r="AO47"/>
      <c r="AP47"/>
      <c r="AQ47"/>
      <c r="AR47"/>
      <c r="AS47"/>
      <c r="AT47"/>
      <c r="AU47"/>
      <c r="AV47"/>
      <c r="AW47"/>
      <c r="AX47"/>
      <c r="AY47"/>
      <c r="AZ47"/>
      <c r="BA47"/>
    </row>
    <row r="48" spans="1:53" s="106" customFormat="1" ht="23.25" customHeight="1" hidden="1">
      <c r="A48" s="107"/>
      <c r="B48" s="139"/>
      <c r="C48" s="231"/>
      <c r="F48" s="231"/>
      <c r="G48" s="231"/>
      <c r="H48" s="139"/>
      <c r="I48" s="231"/>
      <c r="J48" s="139"/>
      <c r="K48" s="231"/>
      <c r="L48" s="139"/>
      <c r="M48" s="231"/>
      <c r="N48" s="139"/>
      <c r="O48" s="231"/>
      <c r="P48" s="139"/>
      <c r="Q48" s="231"/>
      <c r="R48" s="139"/>
      <c r="S48" s="231"/>
      <c r="T48" s="139"/>
      <c r="U48" s="231"/>
      <c r="V48" s="140">
        <f t="shared" si="4"/>
        <v>0</v>
      </c>
      <c r="W48" s="240">
        <f t="shared" si="5"/>
        <v>0</v>
      </c>
      <c r="X48"/>
      <c r="Y48"/>
      <c r="Z48"/>
      <c r="AA48"/>
      <c r="AB48"/>
      <c r="AC48"/>
      <c r="AD48"/>
      <c r="AE48"/>
      <c r="AF48"/>
      <c r="AG48"/>
      <c r="AH48"/>
      <c r="AI48"/>
      <c r="AJ48"/>
      <c r="AK48"/>
      <c r="AL48"/>
      <c r="AM48"/>
      <c r="AN48"/>
      <c r="AO48"/>
      <c r="AP48"/>
      <c r="AQ48"/>
      <c r="AR48"/>
      <c r="AS48"/>
      <c r="AT48"/>
      <c r="AU48"/>
      <c r="AV48"/>
      <c r="AW48"/>
      <c r="AX48"/>
      <c r="AY48"/>
      <c r="AZ48"/>
      <c r="BA48"/>
    </row>
    <row r="49" spans="1:53" s="106" customFormat="1" ht="23.25" customHeight="1">
      <c r="A49" s="107" t="s">
        <v>632</v>
      </c>
      <c r="B49" s="139"/>
      <c r="C49" s="231"/>
      <c r="F49" s="231"/>
      <c r="G49" s="231"/>
      <c r="H49" s="139"/>
      <c r="I49" s="231"/>
      <c r="J49" s="139"/>
      <c r="K49" s="231">
        <v>118.8</v>
      </c>
      <c r="L49" s="139"/>
      <c r="M49" s="231"/>
      <c r="N49" s="139"/>
      <c r="O49" s="231"/>
      <c r="P49" s="139"/>
      <c r="Q49" s="231"/>
      <c r="R49" s="139"/>
      <c r="S49" s="231"/>
      <c r="T49" s="139"/>
      <c r="U49" s="231"/>
      <c r="V49" s="140">
        <f t="shared" si="4"/>
        <v>0</v>
      </c>
      <c r="W49" s="240">
        <f t="shared" si="5"/>
        <v>118.8</v>
      </c>
      <c r="X49"/>
      <c r="Y49"/>
      <c r="Z49"/>
      <c r="AA49"/>
      <c r="AB49"/>
      <c r="AC49"/>
      <c r="AD49"/>
      <c r="AE49"/>
      <c r="AF49"/>
      <c r="AG49"/>
      <c r="AH49"/>
      <c r="AI49"/>
      <c r="AJ49"/>
      <c r="AK49"/>
      <c r="AL49"/>
      <c r="AM49"/>
      <c r="AN49"/>
      <c r="AO49"/>
      <c r="AP49"/>
      <c r="AQ49"/>
      <c r="AR49"/>
      <c r="AS49"/>
      <c r="AT49"/>
      <c r="AU49"/>
      <c r="AV49"/>
      <c r="AW49"/>
      <c r="AX49"/>
      <c r="AY49"/>
      <c r="AZ49"/>
      <c r="BA49"/>
    </row>
    <row r="50" spans="1:53" s="106" customFormat="1" ht="20.25" customHeight="1">
      <c r="A50" s="108" t="s">
        <v>201</v>
      </c>
      <c r="B50" s="241"/>
      <c r="C50" s="242"/>
      <c r="D50" s="1138"/>
      <c r="E50" s="1138"/>
      <c r="F50" s="242"/>
      <c r="G50" s="242"/>
      <c r="H50" s="241"/>
      <c r="I50" s="242"/>
      <c r="J50" s="241"/>
      <c r="K50" s="242">
        <v>118.8</v>
      </c>
      <c r="L50" s="241"/>
      <c r="M50" s="242"/>
      <c r="N50" s="241"/>
      <c r="O50" s="242"/>
      <c r="P50" s="241"/>
      <c r="Q50" s="242"/>
      <c r="R50" s="241"/>
      <c r="S50" s="242"/>
      <c r="T50" s="241"/>
      <c r="U50" s="242"/>
      <c r="V50" s="243">
        <f t="shared" si="4"/>
        <v>0</v>
      </c>
      <c r="W50" s="1087">
        <f t="shared" si="5"/>
        <v>118.8</v>
      </c>
      <c r="X50"/>
      <c r="Y50"/>
      <c r="Z50"/>
      <c r="AA50"/>
      <c r="AB50"/>
      <c r="AC50"/>
      <c r="AD50"/>
      <c r="AE50"/>
      <c r="AF50"/>
      <c r="AG50"/>
      <c r="AH50"/>
      <c r="AI50"/>
      <c r="AJ50"/>
      <c r="AK50"/>
      <c r="AL50"/>
      <c r="AM50"/>
      <c r="AN50"/>
      <c r="AO50"/>
      <c r="AP50"/>
      <c r="AQ50"/>
      <c r="AR50"/>
      <c r="AS50"/>
      <c r="AT50"/>
      <c r="AU50"/>
      <c r="AV50"/>
      <c r="AW50"/>
      <c r="AX50"/>
      <c r="AY50"/>
      <c r="AZ50"/>
      <c r="BA50"/>
    </row>
    <row r="51" spans="1:53" s="106" customFormat="1" ht="22.5" customHeight="1" thickBot="1">
      <c r="A51" s="1154" t="s">
        <v>570</v>
      </c>
      <c r="B51" s="1155">
        <v>4</v>
      </c>
      <c r="C51" s="1156">
        <v>71.5</v>
      </c>
      <c r="D51" s="1146"/>
      <c r="E51" s="1146"/>
      <c r="F51" s="1157">
        <v>5</v>
      </c>
      <c r="G51" s="1156">
        <v>337</v>
      </c>
      <c r="H51" s="1155"/>
      <c r="I51" s="1156"/>
      <c r="J51" s="1155">
        <v>10</v>
      </c>
      <c r="K51" s="1156">
        <v>289.3</v>
      </c>
      <c r="L51" s="1155"/>
      <c r="M51" s="1156"/>
      <c r="N51" s="1155"/>
      <c r="O51" s="1156"/>
      <c r="P51" s="1155"/>
      <c r="Q51" s="1156"/>
      <c r="R51" s="1155"/>
      <c r="S51" s="1156"/>
      <c r="T51" s="1155">
        <v>1</v>
      </c>
      <c r="U51" s="1156">
        <v>65</v>
      </c>
      <c r="V51" s="1122">
        <f t="shared" si="4"/>
        <v>20</v>
      </c>
      <c r="W51" s="1153">
        <f t="shared" si="5"/>
        <v>762.8</v>
      </c>
      <c r="X51"/>
      <c r="Y51"/>
      <c r="Z51"/>
      <c r="AA51"/>
      <c r="AB51"/>
      <c r="AC51"/>
      <c r="AD51"/>
      <c r="AE51"/>
      <c r="AF51"/>
      <c r="AG51"/>
      <c r="AH51"/>
      <c r="AI51"/>
      <c r="AJ51"/>
      <c r="AK51"/>
      <c r="AL51"/>
      <c r="AM51"/>
      <c r="AN51"/>
      <c r="AO51"/>
      <c r="AP51"/>
      <c r="AQ51"/>
      <c r="AR51"/>
      <c r="AS51"/>
      <c r="AT51"/>
      <c r="AU51"/>
      <c r="AV51"/>
      <c r="AW51"/>
      <c r="AX51"/>
      <c r="AY51"/>
      <c r="AZ51"/>
      <c r="BA51"/>
    </row>
    <row r="52" spans="1:53" s="106" customFormat="1" ht="23.25" customHeight="1" thickBot="1">
      <c r="A52" s="110" t="s">
        <v>53</v>
      </c>
      <c r="B52" s="111">
        <f aca="true" t="shared" si="6" ref="B52:W52">SUM(B5:B51)</f>
        <v>33</v>
      </c>
      <c r="C52" s="526">
        <f t="shared" si="6"/>
        <v>2438.2999999999997</v>
      </c>
      <c r="D52" s="111">
        <f t="shared" si="6"/>
        <v>0</v>
      </c>
      <c r="E52" s="526">
        <f t="shared" si="6"/>
        <v>1010</v>
      </c>
      <c r="F52" s="111">
        <f t="shared" si="6"/>
        <v>46</v>
      </c>
      <c r="G52" s="526">
        <f t="shared" si="6"/>
        <v>1733.9</v>
      </c>
      <c r="H52" s="111">
        <f t="shared" si="6"/>
        <v>0</v>
      </c>
      <c r="I52" s="526">
        <f t="shared" si="6"/>
        <v>134.6</v>
      </c>
      <c r="J52" s="111">
        <f t="shared" si="6"/>
        <v>40</v>
      </c>
      <c r="K52" s="526">
        <f t="shared" si="6"/>
        <v>3651.3000000000015</v>
      </c>
      <c r="L52" s="111">
        <f t="shared" si="6"/>
        <v>67</v>
      </c>
      <c r="M52" s="526">
        <f t="shared" si="6"/>
        <v>5294.999999999999</v>
      </c>
      <c r="N52" s="111">
        <f t="shared" si="6"/>
        <v>3</v>
      </c>
      <c r="O52" s="526">
        <f t="shared" si="6"/>
        <v>597.1</v>
      </c>
      <c r="P52" s="111">
        <f t="shared" si="6"/>
        <v>42</v>
      </c>
      <c r="Q52" s="526">
        <f t="shared" si="6"/>
        <v>923.9000000000001</v>
      </c>
      <c r="R52" s="111">
        <f t="shared" si="6"/>
        <v>20</v>
      </c>
      <c r="S52" s="526">
        <f t="shared" si="6"/>
        <v>1768.6</v>
      </c>
      <c r="T52" s="111">
        <f t="shared" si="6"/>
        <v>51</v>
      </c>
      <c r="U52" s="526">
        <f t="shared" si="6"/>
        <v>4498.9</v>
      </c>
      <c r="V52" s="111">
        <f t="shared" si="6"/>
        <v>302</v>
      </c>
      <c r="W52" s="526">
        <f t="shared" si="6"/>
        <v>22051.59999999999</v>
      </c>
      <c r="X52" s="768"/>
      <c r="Y52"/>
      <c r="Z52"/>
      <c r="AA52"/>
      <c r="AB52"/>
      <c r="AC52"/>
      <c r="AD52"/>
      <c r="AE52"/>
      <c r="AF52"/>
      <c r="AG52"/>
      <c r="AH52"/>
      <c r="AI52"/>
      <c r="AJ52"/>
      <c r="AK52"/>
      <c r="AL52"/>
      <c r="AM52"/>
      <c r="AN52"/>
      <c r="AO52"/>
      <c r="AP52"/>
      <c r="AQ52"/>
      <c r="AR52"/>
      <c r="AS52"/>
      <c r="AT52"/>
      <c r="AU52"/>
      <c r="AV52"/>
      <c r="AW52"/>
      <c r="AX52"/>
      <c r="AY52"/>
      <c r="AZ52"/>
      <c r="BA52"/>
    </row>
    <row r="53" spans="1:23" s="52" customFormat="1" ht="18" customHeight="1">
      <c r="A53" s="52" t="s">
        <v>320</v>
      </c>
      <c r="C53" s="234"/>
      <c r="D53" s="234"/>
      <c r="E53" s="234"/>
      <c r="G53" s="234"/>
      <c r="I53" s="234"/>
      <c r="K53" s="234"/>
      <c r="M53" s="234"/>
      <c r="O53" s="234"/>
      <c r="Q53" s="234"/>
      <c r="S53" s="234"/>
      <c r="U53" s="234"/>
      <c r="W53" s="234"/>
    </row>
    <row r="54" spans="3:23" s="52" customFormat="1" ht="15.75" customHeight="1">
      <c r="C54" s="234"/>
      <c r="D54" s="234"/>
      <c r="E54" s="234"/>
      <c r="G54" s="234"/>
      <c r="I54" s="234"/>
      <c r="K54" s="234"/>
      <c r="M54" s="234"/>
      <c r="O54" s="234"/>
      <c r="Q54" s="234"/>
      <c r="S54" s="234"/>
      <c r="U54" s="234"/>
      <c r="W54" s="234"/>
    </row>
    <row r="55" spans="3:26" s="52" customFormat="1" ht="15.75" customHeight="1">
      <c r="C55" s="234"/>
      <c r="D55" s="234"/>
      <c r="E55" s="234"/>
      <c r="G55" s="234"/>
      <c r="I55" s="234"/>
      <c r="K55" s="234"/>
      <c r="M55" s="234"/>
      <c r="O55" s="234"/>
      <c r="Q55" s="234"/>
      <c r="S55" s="234"/>
      <c r="U55" s="234"/>
      <c r="W55" s="234"/>
      <c r="X55" s="699"/>
      <c r="Z55" s="180"/>
    </row>
    <row r="56" spans="3:23" s="52" customFormat="1" ht="15.75" customHeight="1">
      <c r="C56" s="234"/>
      <c r="D56" s="234"/>
      <c r="E56" s="234"/>
      <c r="G56" s="234"/>
      <c r="I56" s="234"/>
      <c r="K56" s="234"/>
      <c r="M56" s="234"/>
      <c r="O56" s="234"/>
      <c r="Q56" s="234"/>
      <c r="S56" s="234"/>
      <c r="U56" s="234"/>
      <c r="W56" s="234"/>
    </row>
    <row r="57" spans="3:23" s="52" customFormat="1" ht="15.75" customHeight="1">
      <c r="C57" s="234"/>
      <c r="D57" s="234"/>
      <c r="E57" s="234"/>
      <c r="G57" s="234"/>
      <c r="I57" s="234"/>
      <c r="K57" s="234"/>
      <c r="M57" s="234"/>
      <c r="O57" s="234"/>
      <c r="Q57" s="234"/>
      <c r="S57" s="234"/>
      <c r="U57" s="234"/>
      <c r="W57" s="234"/>
    </row>
    <row r="58" spans="3:23" s="52" customFormat="1" ht="15.75" customHeight="1">
      <c r="C58" s="234"/>
      <c r="D58" s="234"/>
      <c r="E58" s="234"/>
      <c r="G58" s="234"/>
      <c r="I58" s="234"/>
      <c r="K58" s="234"/>
      <c r="M58" s="234"/>
      <c r="O58" s="234"/>
      <c r="Q58" s="234"/>
      <c r="S58" s="234"/>
      <c r="U58" s="234"/>
      <c r="W58" s="234"/>
    </row>
    <row r="59" spans="3:23" s="52" customFormat="1" ht="15.75" customHeight="1">
      <c r="C59" s="234"/>
      <c r="D59" s="234"/>
      <c r="E59" s="234"/>
      <c r="G59" s="234"/>
      <c r="I59" s="234"/>
      <c r="K59" s="234"/>
      <c r="M59" s="234"/>
      <c r="O59" s="234"/>
      <c r="Q59" s="234"/>
      <c r="S59" s="234"/>
      <c r="U59" s="234"/>
      <c r="W59" s="234"/>
    </row>
    <row r="60" spans="3:23" s="52" customFormat="1" ht="15.75" customHeight="1">
      <c r="C60" s="234"/>
      <c r="D60" s="234"/>
      <c r="E60" s="234"/>
      <c r="G60" s="234"/>
      <c r="I60" s="234"/>
      <c r="K60" s="234"/>
      <c r="M60" s="234"/>
      <c r="O60" s="234"/>
      <c r="Q60" s="234"/>
      <c r="S60" s="234"/>
      <c r="U60" s="234"/>
      <c r="W60" s="234"/>
    </row>
    <row r="61" spans="3:23" s="52" customFormat="1" ht="15.75" customHeight="1">
      <c r="C61" s="234"/>
      <c r="D61" s="234"/>
      <c r="E61" s="234"/>
      <c r="G61" s="234"/>
      <c r="I61" s="234"/>
      <c r="K61" s="234"/>
      <c r="M61" s="234"/>
      <c r="O61" s="234"/>
      <c r="Q61" s="234"/>
      <c r="S61" s="234"/>
      <c r="U61" s="234"/>
      <c r="W61" s="234"/>
    </row>
    <row r="62" spans="3:23" s="52" customFormat="1" ht="15.75" customHeight="1">
      <c r="C62" s="234"/>
      <c r="D62" s="234"/>
      <c r="E62" s="234"/>
      <c r="G62" s="234"/>
      <c r="I62" s="234"/>
      <c r="K62" s="234"/>
      <c r="M62" s="234"/>
      <c r="O62" s="234"/>
      <c r="Q62" s="234"/>
      <c r="S62" s="234"/>
      <c r="U62" s="234"/>
      <c r="W62" s="234"/>
    </row>
    <row r="63" spans="3:23" s="52" customFormat="1" ht="15.75" customHeight="1">
      <c r="C63" s="234"/>
      <c r="D63" s="234"/>
      <c r="E63" s="234"/>
      <c r="G63" s="234"/>
      <c r="I63" s="234"/>
      <c r="K63" s="234"/>
      <c r="M63" s="234"/>
      <c r="O63" s="234"/>
      <c r="Q63" s="234"/>
      <c r="S63" s="234"/>
      <c r="U63" s="234"/>
      <c r="W63" s="234"/>
    </row>
    <row r="64" spans="3:23" s="52" customFormat="1" ht="15.75" customHeight="1">
      <c r="C64" s="234"/>
      <c r="D64" s="234"/>
      <c r="E64" s="234"/>
      <c r="G64" s="234"/>
      <c r="I64" s="234"/>
      <c r="K64" s="234"/>
      <c r="M64" s="234"/>
      <c r="O64" s="234"/>
      <c r="Q64" s="234"/>
      <c r="S64" s="234"/>
      <c r="U64" s="234"/>
      <c r="W64" s="234"/>
    </row>
    <row r="65" spans="3:23" s="52" customFormat="1" ht="17.25" customHeight="1">
      <c r="C65" s="234"/>
      <c r="D65" s="234"/>
      <c r="E65" s="234"/>
      <c r="G65" s="234"/>
      <c r="I65" s="234"/>
      <c r="K65" s="234"/>
      <c r="M65" s="234"/>
      <c r="O65" s="234"/>
      <c r="Q65" s="234"/>
      <c r="S65" s="234"/>
      <c r="U65" s="234"/>
      <c r="W65" s="234"/>
    </row>
    <row r="66" spans="3:23" ht="15.75" customHeight="1">
      <c r="C66" s="233"/>
      <c r="D66" s="233"/>
      <c r="E66" s="233"/>
      <c r="G66" s="233"/>
      <c r="H66" s="59"/>
      <c r="I66" s="237"/>
      <c r="K66" s="233"/>
      <c r="L66" s="59"/>
      <c r="M66" s="237"/>
      <c r="N66" s="59"/>
      <c r="O66" s="237"/>
      <c r="P66" s="59"/>
      <c r="Q66" s="237"/>
      <c r="S66" s="233"/>
      <c r="U66" s="233"/>
      <c r="W66" s="233"/>
    </row>
    <row r="67" spans="3:23" ht="18.75" customHeight="1">
      <c r="C67" s="233"/>
      <c r="D67" s="233"/>
      <c r="E67" s="233"/>
      <c r="G67" s="233"/>
      <c r="H67" s="59"/>
      <c r="I67" s="237"/>
      <c r="K67" s="233"/>
      <c r="L67" s="59"/>
      <c r="M67" s="237"/>
      <c r="N67" s="59"/>
      <c r="O67" s="237"/>
      <c r="P67" s="59"/>
      <c r="Q67" s="237"/>
      <c r="S67" s="233"/>
      <c r="U67" s="233"/>
      <c r="W67" s="233"/>
    </row>
    <row r="68" spans="3:23" ht="21.75" customHeight="1">
      <c r="C68" s="233"/>
      <c r="D68" s="233"/>
      <c r="E68" s="233"/>
      <c r="G68" s="233"/>
      <c r="H68" s="59"/>
      <c r="I68" s="237"/>
      <c r="K68" s="233"/>
      <c r="L68" s="59"/>
      <c r="M68" s="237"/>
      <c r="N68" s="59"/>
      <c r="O68" s="237"/>
      <c r="P68" s="59"/>
      <c r="Q68" s="237"/>
      <c r="S68" s="233"/>
      <c r="U68" s="233"/>
      <c r="W68" s="233"/>
    </row>
    <row r="69" spans="3:23" ht="19.5" customHeight="1">
      <c r="C69" s="233"/>
      <c r="D69" s="233"/>
      <c r="E69" s="233"/>
      <c r="G69" s="233"/>
      <c r="H69" s="59"/>
      <c r="I69" s="237"/>
      <c r="K69" s="233"/>
      <c r="L69" s="59"/>
      <c r="M69" s="237"/>
      <c r="N69" s="59"/>
      <c r="O69" s="237"/>
      <c r="P69" s="59"/>
      <c r="Q69" s="237"/>
      <c r="S69" s="233"/>
      <c r="U69" s="233"/>
      <c r="W69" s="233"/>
    </row>
    <row r="70" spans="3:23" ht="18" customHeight="1">
      <c r="C70" s="233"/>
      <c r="D70" s="233"/>
      <c r="E70" s="233"/>
      <c r="G70" s="233"/>
      <c r="H70" s="59"/>
      <c r="I70" s="237"/>
      <c r="K70" s="233"/>
      <c r="L70" s="59"/>
      <c r="M70" s="237"/>
      <c r="N70" s="59"/>
      <c r="O70" s="237"/>
      <c r="P70" s="59"/>
      <c r="Q70" s="237"/>
      <c r="S70" s="233"/>
      <c r="U70" s="233"/>
      <c r="W70" s="233"/>
    </row>
    <row r="71" spans="3:23" ht="15.75" customHeight="1">
      <c r="C71" s="233"/>
      <c r="D71" s="233"/>
      <c r="E71" s="233"/>
      <c r="G71" s="233"/>
      <c r="H71" s="59"/>
      <c r="I71" s="237"/>
      <c r="K71" s="233"/>
      <c r="L71" s="59"/>
      <c r="M71" s="237"/>
      <c r="N71" s="59"/>
      <c r="O71" s="237"/>
      <c r="P71" s="59"/>
      <c r="Q71" s="237"/>
      <c r="S71" s="233"/>
      <c r="U71" s="233"/>
      <c r="W71" s="233"/>
    </row>
    <row r="72" spans="3:23" ht="19.5" customHeight="1">
      <c r="C72" s="233"/>
      <c r="D72" s="233"/>
      <c r="E72" s="233"/>
      <c r="G72" s="233"/>
      <c r="H72" s="59"/>
      <c r="I72" s="237"/>
      <c r="K72" s="233"/>
      <c r="L72" s="59"/>
      <c r="M72" s="237"/>
      <c r="N72" s="59"/>
      <c r="O72" s="237"/>
      <c r="P72" s="59"/>
      <c r="Q72" s="237"/>
      <c r="S72" s="233"/>
      <c r="U72" s="233"/>
      <c r="W72" s="233"/>
    </row>
    <row r="73" spans="3:23" ht="20.25" customHeight="1">
      <c r="C73" s="233"/>
      <c r="D73" s="233"/>
      <c r="E73" s="233"/>
      <c r="G73" s="233"/>
      <c r="H73" s="59"/>
      <c r="I73" s="237"/>
      <c r="K73" s="233"/>
      <c r="L73" s="59"/>
      <c r="M73" s="237"/>
      <c r="N73" s="59"/>
      <c r="O73" s="237"/>
      <c r="P73" s="59"/>
      <c r="Q73" s="237"/>
      <c r="S73" s="233"/>
      <c r="U73" s="233"/>
      <c r="W73" s="233"/>
    </row>
    <row r="74" spans="3:23" ht="18.75" customHeight="1">
      <c r="C74" s="233"/>
      <c r="D74" s="233"/>
      <c r="E74" s="233"/>
      <c r="G74" s="233"/>
      <c r="H74" s="59"/>
      <c r="I74" s="237"/>
      <c r="K74" s="233"/>
      <c r="L74" s="59"/>
      <c r="M74" s="237"/>
      <c r="N74" s="59"/>
      <c r="O74" s="237"/>
      <c r="P74" s="59"/>
      <c r="Q74" s="237"/>
      <c r="S74" s="233"/>
      <c r="U74" s="233"/>
      <c r="W74" s="233"/>
    </row>
    <row r="75" spans="3:23" ht="15.75" customHeight="1">
      <c r="C75" s="233"/>
      <c r="D75" s="233"/>
      <c r="E75" s="233"/>
      <c r="G75" s="233"/>
      <c r="H75" s="59"/>
      <c r="I75" s="237"/>
      <c r="K75" s="233"/>
      <c r="L75" s="59"/>
      <c r="M75" s="237"/>
      <c r="N75" s="59"/>
      <c r="O75" s="237"/>
      <c r="P75" s="59"/>
      <c r="Q75" s="237"/>
      <c r="S75" s="233"/>
      <c r="U75" s="233"/>
      <c r="W75" s="233"/>
    </row>
    <row r="76" spans="3:23" ht="15.75" customHeight="1">
      <c r="C76" s="233"/>
      <c r="D76" s="233"/>
      <c r="E76" s="233"/>
      <c r="G76" s="233"/>
      <c r="H76" s="59"/>
      <c r="I76" s="237"/>
      <c r="K76" s="233"/>
      <c r="L76" s="59"/>
      <c r="M76" s="237"/>
      <c r="N76" s="59"/>
      <c r="O76" s="237"/>
      <c r="P76" s="59"/>
      <c r="Q76" s="237"/>
      <c r="S76" s="233"/>
      <c r="U76" s="233"/>
      <c r="W76" s="233"/>
    </row>
    <row r="77" spans="3:23" ht="15.75" customHeight="1">
      <c r="C77" s="233"/>
      <c r="D77" s="233"/>
      <c r="E77" s="233"/>
      <c r="G77" s="233"/>
      <c r="H77" s="59"/>
      <c r="I77" s="237"/>
      <c r="K77" s="233"/>
      <c r="L77" s="59"/>
      <c r="M77" s="237"/>
      <c r="N77" s="59"/>
      <c r="O77" s="237"/>
      <c r="P77" s="59"/>
      <c r="Q77" s="237"/>
      <c r="S77" s="233"/>
      <c r="U77" s="233"/>
      <c r="W77" s="233"/>
    </row>
    <row r="78" spans="3:23" ht="15.75" customHeight="1">
      <c r="C78" s="233"/>
      <c r="D78" s="233"/>
      <c r="E78" s="233"/>
      <c r="G78" s="233"/>
      <c r="H78" s="59"/>
      <c r="I78" s="237"/>
      <c r="K78" s="233"/>
      <c r="L78" s="59"/>
      <c r="M78" s="237"/>
      <c r="N78" s="59"/>
      <c r="O78" s="237"/>
      <c r="P78" s="59"/>
      <c r="Q78" s="237"/>
      <c r="S78" s="233"/>
      <c r="U78" s="233"/>
      <c r="W78" s="233"/>
    </row>
    <row r="79" spans="3:23" ht="15.75" customHeight="1">
      <c r="C79" s="233"/>
      <c r="D79" s="233"/>
      <c r="E79" s="233"/>
      <c r="G79" s="233"/>
      <c r="H79" s="59"/>
      <c r="I79" s="237"/>
      <c r="K79" s="233"/>
      <c r="L79" s="59"/>
      <c r="M79" s="237"/>
      <c r="N79" s="59"/>
      <c r="O79" s="237"/>
      <c r="P79" s="59"/>
      <c r="Q79" s="237"/>
      <c r="S79" s="233"/>
      <c r="U79" s="233"/>
      <c r="W79" s="233"/>
    </row>
    <row r="80" spans="3:23" ht="15.75" customHeight="1">
      <c r="C80" s="233"/>
      <c r="D80" s="233"/>
      <c r="E80" s="233"/>
      <c r="G80" s="233"/>
      <c r="H80" s="59"/>
      <c r="I80" s="237"/>
      <c r="K80" s="233"/>
      <c r="L80" s="59"/>
      <c r="M80" s="237"/>
      <c r="N80" s="59"/>
      <c r="O80" s="237"/>
      <c r="P80" s="59"/>
      <c r="Q80" s="237"/>
      <c r="S80" s="233"/>
      <c r="U80" s="233"/>
      <c r="W80" s="233"/>
    </row>
    <row r="81" spans="3:23" ht="15.75" customHeight="1">
      <c r="C81" s="233"/>
      <c r="D81" s="233"/>
      <c r="E81" s="233"/>
      <c r="G81" s="233"/>
      <c r="H81" s="59"/>
      <c r="I81" s="237"/>
      <c r="K81" s="233"/>
      <c r="L81" s="59"/>
      <c r="M81" s="237"/>
      <c r="N81" s="59"/>
      <c r="O81" s="237"/>
      <c r="P81" s="59"/>
      <c r="Q81" s="237"/>
      <c r="S81" s="233"/>
      <c r="U81" s="233"/>
      <c r="W81" s="233"/>
    </row>
    <row r="82" spans="3:23" ht="15.75" customHeight="1">
      <c r="C82" s="233"/>
      <c r="D82" s="233"/>
      <c r="E82" s="233"/>
      <c r="G82" s="233"/>
      <c r="H82" s="59"/>
      <c r="I82" s="237"/>
      <c r="K82" s="233"/>
      <c r="L82" s="59"/>
      <c r="M82" s="237"/>
      <c r="N82" s="59"/>
      <c r="O82" s="237"/>
      <c r="P82" s="59"/>
      <c r="Q82" s="237"/>
      <c r="S82" s="233"/>
      <c r="U82" s="233"/>
      <c r="W82" s="233"/>
    </row>
    <row r="83" spans="3:23" ht="15.75" customHeight="1">
      <c r="C83" s="233"/>
      <c r="D83" s="233"/>
      <c r="E83" s="233"/>
      <c r="G83" s="233"/>
      <c r="H83" s="59"/>
      <c r="I83" s="237"/>
      <c r="K83" s="233"/>
      <c r="L83" s="59"/>
      <c r="M83" s="237"/>
      <c r="N83" s="59"/>
      <c r="O83" s="237"/>
      <c r="P83" s="59"/>
      <c r="Q83" s="237"/>
      <c r="S83" s="233"/>
      <c r="U83" s="233"/>
      <c r="W83" s="233"/>
    </row>
    <row r="84" spans="3:23" ht="15.75" customHeight="1">
      <c r="C84" s="233"/>
      <c r="D84" s="233"/>
      <c r="E84" s="233"/>
      <c r="G84" s="233"/>
      <c r="H84" s="59"/>
      <c r="I84" s="237"/>
      <c r="K84" s="233"/>
      <c r="L84" s="59"/>
      <c r="M84" s="237"/>
      <c r="N84" s="59"/>
      <c r="O84" s="237"/>
      <c r="P84" s="59"/>
      <c r="Q84" s="237"/>
      <c r="S84" s="233"/>
      <c r="U84" s="233"/>
      <c r="W84" s="233"/>
    </row>
    <row r="85" spans="3:23" ht="15.75" customHeight="1">
      <c r="C85" s="233"/>
      <c r="D85" s="233"/>
      <c r="E85" s="233"/>
      <c r="G85" s="233"/>
      <c r="H85" s="59"/>
      <c r="I85" s="237"/>
      <c r="K85" s="233"/>
      <c r="L85" s="59"/>
      <c r="M85" s="237"/>
      <c r="N85" s="59"/>
      <c r="O85" s="237"/>
      <c r="P85" s="59"/>
      <c r="Q85" s="237"/>
      <c r="S85" s="233"/>
      <c r="U85" s="233"/>
      <c r="W85" s="233"/>
    </row>
    <row r="86" spans="3:23" ht="15.75" customHeight="1">
      <c r="C86" s="233"/>
      <c r="D86" s="233"/>
      <c r="E86" s="233"/>
      <c r="G86" s="233"/>
      <c r="H86" s="59"/>
      <c r="I86" s="237"/>
      <c r="K86" s="233"/>
      <c r="L86" s="59"/>
      <c r="M86" s="237"/>
      <c r="N86" s="59"/>
      <c r="O86" s="237"/>
      <c r="P86" s="59"/>
      <c r="Q86" s="237"/>
      <c r="S86" s="233"/>
      <c r="U86" s="233"/>
      <c r="W86" s="233"/>
    </row>
    <row r="87" spans="3:23" ht="15.75" customHeight="1">
      <c r="C87" s="233"/>
      <c r="D87" s="233"/>
      <c r="E87" s="233"/>
      <c r="G87" s="233"/>
      <c r="H87" s="59"/>
      <c r="I87" s="237"/>
      <c r="K87" s="233"/>
      <c r="L87" s="59"/>
      <c r="M87" s="237"/>
      <c r="N87" s="59"/>
      <c r="O87" s="237"/>
      <c r="P87" s="59"/>
      <c r="Q87" s="237"/>
      <c r="S87" s="233"/>
      <c r="U87" s="233"/>
      <c r="W87" s="233"/>
    </row>
    <row r="88" spans="3:23" ht="15.75" customHeight="1">
      <c r="C88" s="233"/>
      <c r="D88" s="233"/>
      <c r="E88" s="233"/>
      <c r="G88" s="233"/>
      <c r="H88" s="59"/>
      <c r="I88" s="237"/>
      <c r="K88" s="233"/>
      <c r="L88" s="59"/>
      <c r="M88" s="237"/>
      <c r="N88" s="59"/>
      <c r="O88" s="237"/>
      <c r="P88" s="59"/>
      <c r="Q88" s="237"/>
      <c r="S88" s="233"/>
      <c r="U88" s="233"/>
      <c r="W88" s="233"/>
    </row>
    <row r="89" spans="3:23" ht="15.75" customHeight="1">
      <c r="C89" s="233"/>
      <c r="D89" s="233"/>
      <c r="E89" s="233"/>
      <c r="G89" s="233"/>
      <c r="H89" s="59"/>
      <c r="I89" s="237"/>
      <c r="K89" s="233"/>
      <c r="L89" s="59"/>
      <c r="M89" s="237"/>
      <c r="N89" s="59"/>
      <c r="O89" s="237"/>
      <c r="P89" s="59"/>
      <c r="Q89" s="237"/>
      <c r="S89" s="233"/>
      <c r="U89" s="233"/>
      <c r="W89" s="233"/>
    </row>
    <row r="90" spans="3:23" ht="15.75" customHeight="1">
      <c r="C90" s="233"/>
      <c r="D90" s="233"/>
      <c r="E90" s="233"/>
      <c r="G90" s="233"/>
      <c r="H90" s="59"/>
      <c r="I90" s="237"/>
      <c r="K90" s="233"/>
      <c r="L90" s="59"/>
      <c r="M90" s="237"/>
      <c r="N90" s="59"/>
      <c r="O90" s="237"/>
      <c r="P90" s="59"/>
      <c r="Q90" s="237"/>
      <c r="S90" s="233"/>
      <c r="U90" s="233"/>
      <c r="W90" s="233"/>
    </row>
    <row r="91" spans="3:23" ht="15.75" customHeight="1">
      <c r="C91" s="233"/>
      <c r="D91" s="233"/>
      <c r="E91" s="233"/>
      <c r="G91" s="233"/>
      <c r="H91" s="59"/>
      <c r="I91" s="237"/>
      <c r="K91" s="233"/>
      <c r="L91" s="59"/>
      <c r="M91" s="237"/>
      <c r="N91" s="59"/>
      <c r="O91" s="237"/>
      <c r="P91" s="59"/>
      <c r="Q91" s="237"/>
      <c r="S91" s="233"/>
      <c r="U91" s="233"/>
      <c r="W91" s="233"/>
    </row>
    <row r="92" spans="3:23" ht="15.75" customHeight="1">
      <c r="C92" s="233"/>
      <c r="D92" s="233"/>
      <c r="E92" s="233"/>
      <c r="G92" s="233"/>
      <c r="H92" s="59"/>
      <c r="I92" s="237"/>
      <c r="K92" s="233"/>
      <c r="L92" s="59"/>
      <c r="M92" s="237"/>
      <c r="N92" s="59"/>
      <c r="O92" s="237"/>
      <c r="P92" s="59"/>
      <c r="Q92" s="237"/>
      <c r="S92" s="233"/>
      <c r="U92" s="233"/>
      <c r="W92" s="233"/>
    </row>
    <row r="93" spans="3:23" ht="15.75" customHeight="1">
      <c r="C93" s="233"/>
      <c r="D93" s="233"/>
      <c r="E93" s="233"/>
      <c r="G93" s="233"/>
      <c r="H93" s="59"/>
      <c r="I93" s="237"/>
      <c r="K93" s="233"/>
      <c r="L93" s="59"/>
      <c r="M93" s="237"/>
      <c r="N93" s="59"/>
      <c r="O93" s="237"/>
      <c r="P93" s="59"/>
      <c r="Q93" s="237"/>
      <c r="S93" s="233"/>
      <c r="U93" s="233"/>
      <c r="W93" s="233"/>
    </row>
    <row r="94" spans="3:23" ht="15.75" customHeight="1">
      <c r="C94" s="233"/>
      <c r="D94" s="233"/>
      <c r="E94" s="233"/>
      <c r="G94" s="233"/>
      <c r="H94" s="59"/>
      <c r="I94" s="237"/>
      <c r="K94" s="233"/>
      <c r="L94" s="59"/>
      <c r="M94" s="237"/>
      <c r="N94" s="59"/>
      <c r="O94" s="237"/>
      <c r="P94" s="59"/>
      <c r="Q94" s="237"/>
      <c r="S94" s="233"/>
      <c r="U94" s="233"/>
      <c r="W94" s="233"/>
    </row>
    <row r="95" spans="3:23" ht="15.75" customHeight="1">
      <c r="C95" s="233"/>
      <c r="D95" s="233"/>
      <c r="E95" s="233"/>
      <c r="G95" s="233"/>
      <c r="H95" s="59"/>
      <c r="I95" s="237"/>
      <c r="K95" s="233"/>
      <c r="L95" s="59"/>
      <c r="M95" s="237"/>
      <c r="N95" s="59"/>
      <c r="O95" s="237"/>
      <c r="P95" s="59"/>
      <c r="Q95" s="237"/>
      <c r="S95" s="233"/>
      <c r="U95" s="233"/>
      <c r="W95" s="233"/>
    </row>
    <row r="96" spans="3:23" ht="15.75" customHeight="1">
      <c r="C96" s="233"/>
      <c r="D96" s="233"/>
      <c r="E96" s="233"/>
      <c r="G96" s="233"/>
      <c r="H96" s="59"/>
      <c r="I96" s="237"/>
      <c r="K96" s="233"/>
      <c r="L96" s="59"/>
      <c r="M96" s="237"/>
      <c r="N96" s="59"/>
      <c r="O96" s="237"/>
      <c r="P96" s="59"/>
      <c r="Q96" s="237"/>
      <c r="S96" s="233"/>
      <c r="U96" s="233"/>
      <c r="W96" s="233"/>
    </row>
    <row r="97" spans="3:23" ht="15.75" customHeight="1">
      <c r="C97" s="233"/>
      <c r="D97" s="233"/>
      <c r="E97" s="233"/>
      <c r="G97" s="233"/>
      <c r="H97" s="59"/>
      <c r="I97" s="237"/>
      <c r="K97" s="233"/>
      <c r="L97" s="59"/>
      <c r="M97" s="237"/>
      <c r="N97" s="59"/>
      <c r="O97" s="237"/>
      <c r="P97" s="59"/>
      <c r="Q97" s="237"/>
      <c r="S97" s="233"/>
      <c r="U97" s="233"/>
      <c r="W97" s="233"/>
    </row>
    <row r="98" spans="3:23" ht="17.25" customHeight="1">
      <c r="C98" s="233"/>
      <c r="D98" s="233"/>
      <c r="E98" s="233"/>
      <c r="G98" s="233"/>
      <c r="H98" s="59"/>
      <c r="I98" s="237"/>
      <c r="K98" s="233"/>
      <c r="L98" s="59"/>
      <c r="M98" s="237"/>
      <c r="N98" s="59"/>
      <c r="O98" s="237"/>
      <c r="P98" s="59"/>
      <c r="Q98" s="237"/>
      <c r="S98" s="233"/>
      <c r="U98" s="233"/>
      <c r="W98" s="233"/>
    </row>
    <row r="99" spans="3:23" ht="17.25" customHeight="1">
      <c r="C99" s="233"/>
      <c r="D99" s="233"/>
      <c r="E99" s="233"/>
      <c r="G99" s="233"/>
      <c r="H99" s="59"/>
      <c r="I99" s="237"/>
      <c r="K99" s="233"/>
      <c r="L99" s="59"/>
      <c r="M99" s="237"/>
      <c r="N99" s="59"/>
      <c r="O99" s="237"/>
      <c r="P99" s="59"/>
      <c r="Q99" s="237"/>
      <c r="S99" s="233"/>
      <c r="U99" s="233"/>
      <c r="W99" s="233"/>
    </row>
    <row r="100" spans="3:23" ht="18" customHeight="1">
      <c r="C100" s="233"/>
      <c r="D100" s="233"/>
      <c r="E100" s="233"/>
      <c r="G100" s="233"/>
      <c r="H100" s="59"/>
      <c r="I100" s="237"/>
      <c r="K100" s="233"/>
      <c r="L100" s="59"/>
      <c r="M100" s="237"/>
      <c r="N100" s="59"/>
      <c r="O100" s="237"/>
      <c r="P100" s="59"/>
      <c r="Q100" s="237"/>
      <c r="S100" s="233"/>
      <c r="U100" s="233"/>
      <c r="W100" s="233"/>
    </row>
    <row r="101" spans="3:23" ht="18.75" customHeight="1">
      <c r="C101" s="233"/>
      <c r="D101" s="233"/>
      <c r="E101" s="233"/>
      <c r="G101" s="233"/>
      <c r="H101" s="59"/>
      <c r="I101" s="237"/>
      <c r="K101" s="233"/>
      <c r="L101" s="59"/>
      <c r="M101" s="237"/>
      <c r="N101" s="59"/>
      <c r="O101" s="237"/>
      <c r="P101" s="59"/>
      <c r="Q101" s="237"/>
      <c r="S101" s="233"/>
      <c r="U101" s="233"/>
      <c r="W101" s="233"/>
    </row>
    <row r="102" spans="3:23" ht="15.75" customHeight="1">
      <c r="C102" s="233"/>
      <c r="D102" s="233"/>
      <c r="E102" s="233"/>
      <c r="G102" s="233"/>
      <c r="H102" s="59"/>
      <c r="I102" s="237"/>
      <c r="K102" s="233"/>
      <c r="L102" s="59"/>
      <c r="M102" s="237"/>
      <c r="N102" s="59"/>
      <c r="O102" s="237"/>
      <c r="P102" s="59"/>
      <c r="Q102" s="237"/>
      <c r="S102" s="233"/>
      <c r="U102" s="233"/>
      <c r="W102" s="233"/>
    </row>
    <row r="103" spans="3:23" ht="15.75" customHeight="1">
      <c r="C103" s="233"/>
      <c r="D103" s="233"/>
      <c r="E103" s="233"/>
      <c r="G103" s="233"/>
      <c r="H103" s="59"/>
      <c r="I103" s="237"/>
      <c r="K103" s="233"/>
      <c r="L103" s="59"/>
      <c r="M103" s="237"/>
      <c r="N103" s="59"/>
      <c r="O103" s="237"/>
      <c r="P103" s="59"/>
      <c r="Q103" s="237"/>
      <c r="S103" s="233"/>
      <c r="U103" s="233"/>
      <c r="W103" s="233"/>
    </row>
    <row r="104" spans="3:23" ht="15.75" customHeight="1">
      <c r="C104" s="233"/>
      <c r="D104" s="233"/>
      <c r="E104" s="233"/>
      <c r="G104" s="233"/>
      <c r="H104" s="59"/>
      <c r="I104" s="237"/>
      <c r="K104" s="233"/>
      <c r="L104" s="59"/>
      <c r="M104" s="237"/>
      <c r="N104" s="59"/>
      <c r="O104" s="237"/>
      <c r="P104" s="59"/>
      <c r="Q104" s="237"/>
      <c r="S104" s="233"/>
      <c r="U104" s="233"/>
      <c r="W104" s="233"/>
    </row>
    <row r="105" spans="3:23" ht="15.75" customHeight="1">
      <c r="C105" s="233"/>
      <c r="D105" s="233"/>
      <c r="E105" s="233"/>
      <c r="G105" s="233"/>
      <c r="H105" s="59"/>
      <c r="I105" s="237"/>
      <c r="K105" s="233"/>
      <c r="L105" s="59"/>
      <c r="M105" s="237"/>
      <c r="N105" s="59"/>
      <c r="O105" s="237"/>
      <c r="P105" s="59"/>
      <c r="Q105" s="237"/>
      <c r="S105" s="233"/>
      <c r="U105" s="233"/>
      <c r="W105" s="233"/>
    </row>
    <row r="106" spans="3:23" ht="15.75" customHeight="1">
      <c r="C106" s="233"/>
      <c r="D106" s="233"/>
      <c r="E106" s="233"/>
      <c r="G106" s="233"/>
      <c r="H106" s="59"/>
      <c r="I106" s="237"/>
      <c r="K106" s="233"/>
      <c r="L106" s="59"/>
      <c r="M106" s="237"/>
      <c r="N106" s="59"/>
      <c r="O106" s="237"/>
      <c r="P106" s="59"/>
      <c r="Q106" s="237"/>
      <c r="S106" s="233"/>
      <c r="U106" s="233"/>
      <c r="W106" s="233"/>
    </row>
    <row r="107" spans="3:23" ht="15.75" customHeight="1">
      <c r="C107" s="233"/>
      <c r="D107" s="233"/>
      <c r="E107" s="233"/>
      <c r="G107" s="233"/>
      <c r="H107" s="59"/>
      <c r="I107" s="237"/>
      <c r="K107" s="233"/>
      <c r="L107" s="59"/>
      <c r="M107" s="237"/>
      <c r="N107" s="59"/>
      <c r="O107" s="237"/>
      <c r="P107" s="59"/>
      <c r="Q107" s="237"/>
      <c r="S107" s="233"/>
      <c r="U107" s="233"/>
      <c r="W107" s="233"/>
    </row>
    <row r="108" spans="3:23" ht="15.75" customHeight="1">
      <c r="C108" s="233"/>
      <c r="D108" s="233"/>
      <c r="E108" s="233"/>
      <c r="G108" s="233"/>
      <c r="H108" s="59"/>
      <c r="I108" s="237"/>
      <c r="K108" s="233"/>
      <c r="L108" s="59"/>
      <c r="M108" s="237"/>
      <c r="N108" s="59"/>
      <c r="O108" s="237"/>
      <c r="P108" s="59"/>
      <c r="Q108" s="237"/>
      <c r="S108" s="233"/>
      <c r="U108" s="233"/>
      <c r="W108" s="233"/>
    </row>
    <row r="109" spans="3:23" ht="15.75" customHeight="1">
      <c r="C109" s="233"/>
      <c r="D109" s="233"/>
      <c r="E109" s="233"/>
      <c r="G109" s="233"/>
      <c r="H109" s="59"/>
      <c r="I109" s="237"/>
      <c r="K109" s="233"/>
      <c r="L109" s="59"/>
      <c r="M109" s="237"/>
      <c r="N109" s="59"/>
      <c r="O109" s="237"/>
      <c r="P109" s="59"/>
      <c r="Q109" s="237"/>
      <c r="S109" s="233"/>
      <c r="U109" s="233"/>
      <c r="W109" s="233"/>
    </row>
    <row r="110" spans="3:23" ht="15.75" customHeight="1">
      <c r="C110" s="233"/>
      <c r="D110" s="233"/>
      <c r="E110" s="233"/>
      <c r="G110" s="233"/>
      <c r="H110" s="59"/>
      <c r="I110" s="237"/>
      <c r="K110" s="233"/>
      <c r="L110" s="59"/>
      <c r="M110" s="237"/>
      <c r="N110" s="59"/>
      <c r="O110" s="237"/>
      <c r="P110" s="59"/>
      <c r="Q110" s="237"/>
      <c r="S110" s="233"/>
      <c r="U110" s="233"/>
      <c r="W110" s="233"/>
    </row>
    <row r="111" spans="3:23" ht="15.75" customHeight="1">
      <c r="C111" s="233"/>
      <c r="D111" s="233"/>
      <c r="E111" s="233"/>
      <c r="G111" s="233"/>
      <c r="H111" s="59"/>
      <c r="I111" s="237"/>
      <c r="K111" s="233"/>
      <c r="L111" s="59"/>
      <c r="M111" s="237"/>
      <c r="N111" s="59"/>
      <c r="O111" s="237"/>
      <c r="P111" s="59"/>
      <c r="Q111" s="237"/>
      <c r="S111" s="233"/>
      <c r="U111" s="233"/>
      <c r="W111" s="233"/>
    </row>
    <row r="112" spans="3:23" ht="15.75" customHeight="1">
      <c r="C112" s="233"/>
      <c r="D112" s="233"/>
      <c r="E112" s="233"/>
      <c r="G112" s="233"/>
      <c r="H112" s="59"/>
      <c r="I112" s="237"/>
      <c r="K112" s="233"/>
      <c r="L112" s="59"/>
      <c r="M112" s="237"/>
      <c r="N112" s="59"/>
      <c r="O112" s="237"/>
      <c r="P112" s="59"/>
      <c r="Q112" s="237"/>
      <c r="S112" s="233"/>
      <c r="U112" s="233"/>
      <c r="W112" s="233"/>
    </row>
    <row r="113" spans="3:23" ht="15.75" customHeight="1">
      <c r="C113" s="233"/>
      <c r="D113" s="233"/>
      <c r="E113" s="233"/>
      <c r="G113" s="233"/>
      <c r="H113" s="59"/>
      <c r="I113" s="237"/>
      <c r="K113" s="233"/>
      <c r="L113" s="59"/>
      <c r="M113" s="237"/>
      <c r="N113" s="59"/>
      <c r="O113" s="237"/>
      <c r="P113" s="59"/>
      <c r="Q113" s="237"/>
      <c r="S113" s="233"/>
      <c r="U113" s="233"/>
      <c r="W113" s="233"/>
    </row>
    <row r="114" spans="3:23" ht="15.75" customHeight="1">
      <c r="C114" s="233"/>
      <c r="D114" s="233"/>
      <c r="E114" s="233"/>
      <c r="G114" s="233"/>
      <c r="H114" s="59"/>
      <c r="I114" s="237"/>
      <c r="K114" s="233"/>
      <c r="L114" s="59"/>
      <c r="M114" s="237"/>
      <c r="N114" s="59"/>
      <c r="O114" s="237"/>
      <c r="P114" s="59"/>
      <c r="Q114" s="237"/>
      <c r="S114" s="233"/>
      <c r="U114" s="233"/>
      <c r="W114" s="233"/>
    </row>
    <row r="115" spans="3:23" ht="15.75" customHeight="1">
      <c r="C115" s="233"/>
      <c r="D115" s="233"/>
      <c r="E115" s="233"/>
      <c r="G115" s="233"/>
      <c r="H115" s="59"/>
      <c r="I115" s="237"/>
      <c r="K115" s="233"/>
      <c r="L115" s="59"/>
      <c r="M115" s="237"/>
      <c r="N115" s="59"/>
      <c r="O115" s="237"/>
      <c r="P115" s="59"/>
      <c r="Q115" s="237"/>
      <c r="S115" s="233"/>
      <c r="U115" s="233"/>
      <c r="W115" s="233"/>
    </row>
    <row r="116" spans="3:23" ht="15.75" customHeight="1">
      <c r="C116" s="233"/>
      <c r="D116" s="233"/>
      <c r="E116" s="233"/>
      <c r="G116" s="233"/>
      <c r="H116" s="59"/>
      <c r="I116" s="237"/>
      <c r="K116" s="233"/>
      <c r="L116" s="59"/>
      <c r="M116" s="237"/>
      <c r="N116" s="59"/>
      <c r="O116" s="237"/>
      <c r="P116" s="59"/>
      <c r="Q116" s="237"/>
      <c r="S116" s="233"/>
      <c r="U116" s="233"/>
      <c r="W116" s="233"/>
    </row>
    <row r="117" spans="3:23" ht="15.75" customHeight="1">
      <c r="C117" s="233"/>
      <c r="D117" s="233"/>
      <c r="E117" s="233"/>
      <c r="G117" s="233"/>
      <c r="H117" s="59"/>
      <c r="I117" s="237"/>
      <c r="K117" s="233"/>
      <c r="L117" s="59"/>
      <c r="M117" s="237"/>
      <c r="N117" s="59"/>
      <c r="O117" s="237"/>
      <c r="P117" s="59"/>
      <c r="Q117" s="237"/>
      <c r="S117" s="233"/>
      <c r="U117" s="233"/>
      <c r="W117" s="233"/>
    </row>
    <row r="118" spans="3:23" ht="15.75" customHeight="1">
      <c r="C118" s="233"/>
      <c r="D118" s="233"/>
      <c r="E118" s="233"/>
      <c r="G118" s="233"/>
      <c r="H118" s="59"/>
      <c r="I118" s="237"/>
      <c r="K118" s="233"/>
      <c r="L118" s="59"/>
      <c r="M118" s="237"/>
      <c r="N118" s="59"/>
      <c r="O118" s="237"/>
      <c r="P118" s="59"/>
      <c r="Q118" s="237"/>
      <c r="S118" s="233"/>
      <c r="U118" s="233"/>
      <c r="W118" s="233"/>
    </row>
    <row r="119" spans="3:23" ht="15.75" customHeight="1">
      <c r="C119" s="233"/>
      <c r="D119" s="233"/>
      <c r="E119" s="233"/>
      <c r="G119" s="233"/>
      <c r="H119" s="59"/>
      <c r="I119" s="237"/>
      <c r="K119" s="233"/>
      <c r="L119" s="59"/>
      <c r="M119" s="237"/>
      <c r="N119" s="59"/>
      <c r="O119" s="237"/>
      <c r="P119" s="59"/>
      <c r="Q119" s="237"/>
      <c r="S119" s="233"/>
      <c r="U119" s="233"/>
      <c r="W119" s="233"/>
    </row>
    <row r="120" spans="3:23" ht="15.75" customHeight="1">
      <c r="C120" s="233"/>
      <c r="D120" s="233"/>
      <c r="E120" s="233"/>
      <c r="G120" s="233"/>
      <c r="H120" s="59"/>
      <c r="I120" s="237"/>
      <c r="K120" s="233"/>
      <c r="L120" s="59"/>
      <c r="M120" s="237"/>
      <c r="N120" s="59"/>
      <c r="O120" s="237"/>
      <c r="P120" s="59"/>
      <c r="Q120" s="237"/>
      <c r="S120" s="233"/>
      <c r="U120" s="233"/>
      <c r="W120" s="233"/>
    </row>
    <row r="121" spans="3:23" ht="15.75" customHeight="1">
      <c r="C121" s="233"/>
      <c r="D121" s="233"/>
      <c r="E121" s="233"/>
      <c r="G121" s="233"/>
      <c r="H121" s="59"/>
      <c r="I121" s="237"/>
      <c r="K121" s="233"/>
      <c r="L121" s="59"/>
      <c r="M121" s="237"/>
      <c r="N121" s="59"/>
      <c r="O121" s="237"/>
      <c r="P121" s="59"/>
      <c r="Q121" s="237"/>
      <c r="S121" s="233"/>
      <c r="U121" s="233"/>
      <c r="W121" s="233"/>
    </row>
    <row r="122" spans="3:23" ht="15.75" customHeight="1">
      <c r="C122" s="233"/>
      <c r="D122" s="233"/>
      <c r="E122" s="233"/>
      <c r="G122" s="233"/>
      <c r="H122" s="59"/>
      <c r="I122" s="237"/>
      <c r="K122" s="233"/>
      <c r="L122" s="59"/>
      <c r="M122" s="237"/>
      <c r="N122" s="59"/>
      <c r="O122" s="237"/>
      <c r="P122" s="59"/>
      <c r="Q122" s="237"/>
      <c r="S122" s="233"/>
      <c r="U122" s="233"/>
      <c r="W122" s="233"/>
    </row>
  </sheetData>
  <sheetProtection/>
  <mergeCells count="12">
    <mergeCell ref="V2:W2"/>
    <mergeCell ref="H2:I2"/>
    <mergeCell ref="T2:U2"/>
    <mergeCell ref="L2:M2"/>
    <mergeCell ref="R2:S2"/>
    <mergeCell ref="P2:Q2"/>
    <mergeCell ref="N2:O2"/>
    <mergeCell ref="F2:G2"/>
    <mergeCell ref="A2:A3"/>
    <mergeCell ref="B2:C2"/>
    <mergeCell ref="D2:E2"/>
    <mergeCell ref="J2:K2"/>
  </mergeCells>
  <printOptions horizontalCentered="1"/>
  <pageMargins left="0" right="0" top="0.15748031496062992" bottom="0.03937007874015748" header="0.31496062992125984" footer="0.2362204724409449"/>
  <pageSetup horizontalDpi="600" verticalDpi="600" orientation="landscape" paperSize="9" scale="78" r:id="rId1"/>
</worksheet>
</file>

<file path=xl/worksheets/sheet12.xml><?xml version="1.0" encoding="utf-8"?>
<worksheet xmlns="http://schemas.openxmlformats.org/spreadsheetml/2006/main" xmlns:r="http://schemas.openxmlformats.org/officeDocument/2006/relationships">
  <sheetPr>
    <tabColor indexed="14"/>
  </sheetPr>
  <dimension ref="A1:N264"/>
  <sheetViews>
    <sheetView zoomScalePageLayoutView="0" workbookViewId="0" topLeftCell="A1">
      <selection activeCell="B45" sqref="B45"/>
    </sheetView>
  </sheetViews>
  <sheetFormatPr defaultColWidth="9.140625" defaultRowHeight="12.75"/>
  <cols>
    <col min="1" max="1" width="10.57421875" style="103" customWidth="1"/>
    <col min="2" max="2" width="3.00390625" style="172" bestFit="1" customWidth="1"/>
    <col min="3" max="3" width="51.57421875" style="160" customWidth="1"/>
    <col min="4" max="4" width="12.7109375" style="104" customWidth="1"/>
    <col min="5" max="5" width="5.7109375" style="103" customWidth="1"/>
    <col min="6" max="6" width="9.00390625" style="6" customWidth="1"/>
    <col min="7" max="7" width="4.421875" style="565" customWidth="1"/>
    <col min="8" max="8" width="6.7109375" style="0" bestFit="1" customWidth="1"/>
    <col min="9" max="9" width="5.00390625" style="6" bestFit="1" customWidth="1"/>
    <col min="10" max="10" width="8.8515625" style="6" bestFit="1" customWidth="1"/>
    <col min="11" max="11" width="5.8515625" style="6" customWidth="1"/>
    <col min="12" max="12" width="6.421875" style="6" customWidth="1"/>
    <col min="13" max="13" width="5.421875" style="6" customWidth="1"/>
    <col min="14" max="14" width="9.28125" style="6" bestFit="1" customWidth="1"/>
    <col min="15" max="16384" width="9.140625" style="6" customWidth="1"/>
  </cols>
  <sheetData>
    <row r="1" spans="1:13" ht="24.75" customHeight="1" thickBot="1">
      <c r="A1" s="147" t="s">
        <v>450</v>
      </c>
      <c r="C1" s="120"/>
      <c r="D1" s="96"/>
      <c r="E1" s="97"/>
      <c r="M1" s="19" t="s">
        <v>0</v>
      </c>
    </row>
    <row r="2" spans="1:14" s="119" customFormat="1" ht="34.5" customHeight="1" thickBot="1">
      <c r="A2" s="611" t="s">
        <v>110</v>
      </c>
      <c r="B2" s="612"/>
      <c r="C2" s="614" t="s">
        <v>111</v>
      </c>
      <c r="D2" s="613" t="s">
        <v>112</v>
      </c>
      <c r="E2" s="1280" t="s">
        <v>104</v>
      </c>
      <c r="F2" s="1280"/>
      <c r="G2" s="1280" t="s">
        <v>59</v>
      </c>
      <c r="H2" s="1280"/>
      <c r="I2" s="1280" t="s">
        <v>60</v>
      </c>
      <c r="J2" s="1280"/>
      <c r="K2" s="1282" t="s">
        <v>56</v>
      </c>
      <c r="L2" s="1345" t="s">
        <v>57</v>
      </c>
      <c r="M2" s="1343" t="s">
        <v>105</v>
      </c>
      <c r="N2" s="1344"/>
    </row>
    <row r="3" spans="1:14" ht="22.5" thickBot="1">
      <c r="A3" s="615"/>
      <c r="B3" s="616"/>
      <c r="C3" s="618"/>
      <c r="D3" s="617"/>
      <c r="E3" s="423" t="s">
        <v>10</v>
      </c>
      <c r="F3" s="424" t="s">
        <v>9</v>
      </c>
      <c r="G3" s="563" t="s">
        <v>10</v>
      </c>
      <c r="H3" s="424" t="s">
        <v>9</v>
      </c>
      <c r="I3" s="563" t="s">
        <v>10</v>
      </c>
      <c r="J3" s="424" t="s">
        <v>9</v>
      </c>
      <c r="K3" s="1283"/>
      <c r="L3" s="1346"/>
      <c r="M3" s="563" t="s">
        <v>10</v>
      </c>
      <c r="N3" s="424" t="s">
        <v>9</v>
      </c>
    </row>
    <row r="4" spans="1:14" ht="81">
      <c r="A4" s="621" t="s">
        <v>556</v>
      </c>
      <c r="B4" s="695">
        <v>1</v>
      </c>
      <c r="C4" s="891" t="s">
        <v>557</v>
      </c>
      <c r="D4" s="888" t="s">
        <v>69</v>
      </c>
      <c r="E4" s="695">
        <v>40</v>
      </c>
      <c r="F4" s="696">
        <v>1156.5</v>
      </c>
      <c r="G4" s="620"/>
      <c r="H4" s="707"/>
      <c r="I4" s="697"/>
      <c r="J4" s="698"/>
      <c r="K4" s="697"/>
      <c r="L4" s="697"/>
      <c r="M4" s="889">
        <f>E4+G4+I4+J4+K4</f>
        <v>40</v>
      </c>
      <c r="N4" s="626">
        <f>F4+H4+J4+K4+L4</f>
        <v>1156.5</v>
      </c>
    </row>
    <row r="5" spans="1:14" s="220" customFormat="1" ht="24" customHeight="1">
      <c r="A5" s="575"/>
      <c r="B5" s="575"/>
      <c r="C5" s="577" t="s">
        <v>145</v>
      </c>
      <c r="D5" s="576"/>
      <c r="E5" s="577">
        <f>SUM(E4:E4)</f>
        <v>40</v>
      </c>
      <c r="F5" s="629">
        <f>SUM(F4:F4)</f>
        <v>1156.5</v>
      </c>
      <c r="G5" s="577"/>
      <c r="H5" s="777"/>
      <c r="I5" s="842"/>
      <c r="J5" s="777"/>
      <c r="K5" s="629"/>
      <c r="L5" s="629"/>
      <c r="M5" s="632">
        <f>SUM(M4:M4)</f>
        <v>40</v>
      </c>
      <c r="N5" s="579">
        <f>SUM(N4:N4)</f>
        <v>1156.5</v>
      </c>
    </row>
    <row r="6" spans="1:14" ht="80.25" customHeight="1">
      <c r="A6" s="621" t="s">
        <v>371</v>
      </c>
      <c r="B6" s="695">
        <v>2</v>
      </c>
      <c r="C6" s="891" t="s">
        <v>558</v>
      </c>
      <c r="D6" s="888" t="s">
        <v>457</v>
      </c>
      <c r="E6" s="695">
        <v>20</v>
      </c>
      <c r="F6" s="696">
        <v>1768.6</v>
      </c>
      <c r="G6" s="620"/>
      <c r="H6" s="707"/>
      <c r="I6" s="697"/>
      <c r="J6" s="698"/>
      <c r="K6" s="697"/>
      <c r="L6" s="697"/>
      <c r="M6" s="889">
        <f>E6+G6+I6+J6+K6</f>
        <v>20</v>
      </c>
      <c r="N6" s="626">
        <f>F6+H6+J6+K6+L6</f>
        <v>1768.6</v>
      </c>
    </row>
    <row r="7" spans="1:14" s="220" customFormat="1" ht="24" customHeight="1">
      <c r="A7" s="575"/>
      <c r="B7" s="575"/>
      <c r="C7" s="577" t="s">
        <v>145</v>
      </c>
      <c r="D7" s="576"/>
      <c r="E7" s="577">
        <f>SUM(E6:E6)</f>
        <v>20</v>
      </c>
      <c r="F7" s="629">
        <f>SUM(F6:F6)</f>
        <v>1768.6</v>
      </c>
      <c r="G7" s="577"/>
      <c r="H7" s="777"/>
      <c r="I7" s="842"/>
      <c r="J7" s="777"/>
      <c r="K7" s="629"/>
      <c r="L7" s="629"/>
      <c r="M7" s="632">
        <f>SUM(M6:M6)</f>
        <v>20</v>
      </c>
      <c r="N7" s="579">
        <f>SUM(N6:N6)</f>
        <v>1768.6</v>
      </c>
    </row>
    <row r="8" spans="1:14" s="220" customFormat="1" ht="64.5" customHeight="1">
      <c r="A8" s="621" t="s">
        <v>382</v>
      </c>
      <c r="B8" s="695">
        <v>3</v>
      </c>
      <c r="C8" s="891" t="s">
        <v>559</v>
      </c>
      <c r="D8" s="888" t="s">
        <v>70</v>
      </c>
      <c r="E8" s="695">
        <v>9</v>
      </c>
      <c r="F8" s="696">
        <v>343.9</v>
      </c>
      <c r="G8" s="620"/>
      <c r="H8" s="1030"/>
      <c r="I8" s="697"/>
      <c r="J8" s="698"/>
      <c r="K8" s="697"/>
      <c r="L8" s="697"/>
      <c r="M8" s="889">
        <f>E8+G8+I8+J8+K8</f>
        <v>9</v>
      </c>
      <c r="N8" s="626">
        <f>F8+H8+J8+K8+L8</f>
        <v>343.9</v>
      </c>
    </row>
    <row r="9" spans="1:14" s="220" customFormat="1" ht="65.25">
      <c r="A9" s="621"/>
      <c r="B9" s="695">
        <v>4</v>
      </c>
      <c r="C9" s="891" t="s">
        <v>560</v>
      </c>
      <c r="D9" s="888" t="s">
        <v>436</v>
      </c>
      <c r="E9" s="695">
        <v>12</v>
      </c>
      <c r="F9" s="696">
        <v>780</v>
      </c>
      <c r="G9" s="620"/>
      <c r="H9" s="1030"/>
      <c r="I9" s="697"/>
      <c r="J9" s="698"/>
      <c r="K9" s="697"/>
      <c r="L9" s="697"/>
      <c r="M9" s="889">
        <f>E9+G9+I9+J9+K9</f>
        <v>12</v>
      </c>
      <c r="N9" s="626">
        <f>F9+H9+J9+K9+L9</f>
        <v>780</v>
      </c>
    </row>
    <row r="10" spans="1:14" s="220" customFormat="1" ht="24" customHeight="1">
      <c r="A10" s="575"/>
      <c r="B10" s="575"/>
      <c r="C10" s="577" t="s">
        <v>145</v>
      </c>
      <c r="D10" s="576"/>
      <c r="E10" s="577">
        <f>SUM(E8:E9)</f>
        <v>21</v>
      </c>
      <c r="F10" s="629">
        <f>SUM(F8:F9)</f>
        <v>1123.9</v>
      </c>
      <c r="G10" s="577"/>
      <c r="H10" s="629"/>
      <c r="I10" s="842"/>
      <c r="J10" s="777"/>
      <c r="K10" s="629"/>
      <c r="L10" s="629"/>
      <c r="M10" s="632">
        <f>SUM(M8:M9)</f>
        <v>21</v>
      </c>
      <c r="N10" s="579">
        <f>SUM(N8:N9)</f>
        <v>1123.9</v>
      </c>
    </row>
    <row r="11" spans="1:14" s="220" customFormat="1" ht="40.5">
      <c r="A11" s="621" t="s">
        <v>600</v>
      </c>
      <c r="B11" s="695">
        <v>5</v>
      </c>
      <c r="C11" s="891" t="s">
        <v>601</v>
      </c>
      <c r="D11" s="888" t="s">
        <v>63</v>
      </c>
      <c r="E11" s="695"/>
      <c r="F11" s="696"/>
      <c r="G11" s="620">
        <v>0</v>
      </c>
      <c r="H11" s="1030">
        <v>50</v>
      </c>
      <c r="I11" s="697"/>
      <c r="J11" s="698"/>
      <c r="K11" s="697"/>
      <c r="L11" s="697"/>
      <c r="M11" s="889">
        <f>E11+G11+I11+J11+K11</f>
        <v>0</v>
      </c>
      <c r="N11" s="626">
        <f>F11+H11+J11+K11+L11</f>
        <v>50</v>
      </c>
    </row>
    <row r="12" spans="1:14" s="220" customFormat="1" ht="21">
      <c r="A12" s="575"/>
      <c r="B12" s="575"/>
      <c r="C12" s="577" t="s">
        <v>145</v>
      </c>
      <c r="D12" s="576"/>
      <c r="E12" s="577">
        <f>SUM(E11:E11)</f>
        <v>0</v>
      </c>
      <c r="F12" s="629">
        <f>SUM(F11:F11)</f>
        <v>0</v>
      </c>
      <c r="G12" s="577">
        <f>SUM(G11)</f>
        <v>0</v>
      </c>
      <c r="H12" s="777">
        <f>SUM(H11)</f>
        <v>50</v>
      </c>
      <c r="I12" s="842"/>
      <c r="J12" s="777"/>
      <c r="K12" s="629"/>
      <c r="L12" s="629"/>
      <c r="M12" s="632">
        <f>SUM(M11:M11)</f>
        <v>0</v>
      </c>
      <c r="N12" s="579">
        <f>SUM(N11:N11)</f>
        <v>50</v>
      </c>
    </row>
    <row r="13" spans="1:14" s="220" customFormat="1" ht="60.75">
      <c r="A13" s="622" t="s">
        <v>593</v>
      </c>
      <c r="B13" s="1062">
        <v>6</v>
      </c>
      <c r="C13" s="627" t="s">
        <v>597</v>
      </c>
      <c r="D13" s="624" t="s">
        <v>63</v>
      </c>
      <c r="E13" s="695"/>
      <c r="F13" s="696"/>
      <c r="G13" s="620"/>
      <c r="H13" s="707"/>
      <c r="I13" s="697">
        <v>5</v>
      </c>
      <c r="J13" s="698">
        <v>516.1</v>
      </c>
      <c r="K13" s="698"/>
      <c r="L13" s="697"/>
      <c r="M13" s="631">
        <f aca="true" t="shared" si="0" ref="M13:M18">E13+G13</f>
        <v>0</v>
      </c>
      <c r="N13" s="626">
        <f aca="true" t="shared" si="1" ref="N13:N18">F13+H13+J13+K13+L13</f>
        <v>516.1</v>
      </c>
    </row>
    <row r="14" spans="1:14" s="220" customFormat="1" ht="40.5">
      <c r="A14" s="1065"/>
      <c r="B14" s="1062">
        <v>7</v>
      </c>
      <c r="C14" s="619" t="s">
        <v>594</v>
      </c>
      <c r="D14" s="628" t="s">
        <v>64</v>
      </c>
      <c r="E14" s="1064"/>
      <c r="F14" s="696"/>
      <c r="G14" s="620"/>
      <c r="H14" s="707"/>
      <c r="I14" s="697">
        <v>27</v>
      </c>
      <c r="J14" s="698">
        <v>1010</v>
      </c>
      <c r="K14" s="1063"/>
      <c r="L14" s="1063"/>
      <c r="M14" s="631">
        <f t="shared" si="0"/>
        <v>0</v>
      </c>
      <c r="N14" s="626">
        <f t="shared" si="1"/>
        <v>1010</v>
      </c>
    </row>
    <row r="15" spans="1:14" s="7" customFormat="1" ht="40.5">
      <c r="A15" s="1065"/>
      <c r="B15" s="1062">
        <v>8</v>
      </c>
      <c r="C15" s="627" t="s">
        <v>595</v>
      </c>
      <c r="D15" s="624" t="s">
        <v>70</v>
      </c>
      <c r="E15" s="695"/>
      <c r="F15" s="696"/>
      <c r="G15" s="620"/>
      <c r="H15" s="707"/>
      <c r="I15" s="697">
        <v>5</v>
      </c>
      <c r="J15" s="698">
        <v>266.7</v>
      </c>
      <c r="K15" s="698"/>
      <c r="L15" s="697"/>
      <c r="M15" s="631">
        <f t="shared" si="0"/>
        <v>0</v>
      </c>
      <c r="N15" s="626">
        <f t="shared" si="1"/>
        <v>266.7</v>
      </c>
    </row>
    <row r="16" spans="1:14" s="220" customFormat="1" ht="60.75">
      <c r="A16" s="1065"/>
      <c r="B16" s="1062">
        <v>9</v>
      </c>
      <c r="C16" s="627" t="s">
        <v>596</v>
      </c>
      <c r="D16" s="624"/>
      <c r="E16" s="695">
        <v>9</v>
      </c>
      <c r="F16" s="696">
        <v>719.5</v>
      </c>
      <c r="G16" s="620"/>
      <c r="H16" s="707"/>
      <c r="I16" s="697">
        <v>5</v>
      </c>
      <c r="J16" s="698">
        <v>378.6</v>
      </c>
      <c r="K16" s="698"/>
      <c r="L16" s="697"/>
      <c r="M16" s="631">
        <f t="shared" si="0"/>
        <v>9</v>
      </c>
      <c r="N16" s="626">
        <f t="shared" si="1"/>
        <v>1098.1</v>
      </c>
    </row>
    <row r="17" spans="1:14" s="7" customFormat="1" ht="60.75">
      <c r="A17" s="1063"/>
      <c r="B17" s="1062">
        <v>10</v>
      </c>
      <c r="C17" s="619" t="s">
        <v>604</v>
      </c>
      <c r="D17" s="628" t="s">
        <v>82</v>
      </c>
      <c r="E17" s="1064"/>
      <c r="F17" s="696"/>
      <c r="G17" s="620"/>
      <c r="H17" s="707"/>
      <c r="I17" s="697">
        <v>5</v>
      </c>
      <c r="J17" s="698">
        <v>698.1</v>
      </c>
      <c r="K17" s="1063"/>
      <c r="L17" s="1063"/>
      <c r="M17" s="631">
        <f t="shared" si="0"/>
        <v>0</v>
      </c>
      <c r="N17" s="626">
        <f t="shared" si="1"/>
        <v>698.1</v>
      </c>
    </row>
    <row r="18" spans="1:14" s="7" customFormat="1" ht="60.75">
      <c r="A18" s="1063"/>
      <c r="B18" s="1062">
        <v>11</v>
      </c>
      <c r="C18" s="619" t="s">
        <v>598</v>
      </c>
      <c r="D18" s="628"/>
      <c r="E18" s="1064">
        <v>8</v>
      </c>
      <c r="F18" s="696">
        <v>353.8</v>
      </c>
      <c r="G18" s="620"/>
      <c r="H18" s="707"/>
      <c r="I18" s="697">
        <f>6+5+5+6</f>
        <v>22</v>
      </c>
      <c r="J18" s="698">
        <v>1790.2</v>
      </c>
      <c r="K18" s="1063"/>
      <c r="L18" s="1063"/>
      <c r="M18" s="631">
        <f t="shared" si="0"/>
        <v>8</v>
      </c>
      <c r="N18" s="626">
        <f t="shared" si="1"/>
        <v>2144</v>
      </c>
    </row>
    <row r="19" spans="1:14" s="7" customFormat="1" ht="18.75" customHeight="1">
      <c r="A19" s="575"/>
      <c r="B19" s="575"/>
      <c r="C19" s="577" t="s">
        <v>145</v>
      </c>
      <c r="D19" s="576"/>
      <c r="E19" s="577">
        <f>SUM(E13:E18)</f>
        <v>17</v>
      </c>
      <c r="F19" s="577">
        <f>SUM(F13:F18)</f>
        <v>1073.3</v>
      </c>
      <c r="G19" s="577"/>
      <c r="H19" s="577"/>
      <c r="I19" s="577">
        <f>SUM(I13:I18)</f>
        <v>69</v>
      </c>
      <c r="J19" s="629">
        <f>SUM(J13:J18)</f>
        <v>4659.7</v>
      </c>
      <c r="K19" s="629"/>
      <c r="L19" s="629"/>
      <c r="M19" s="577">
        <f>SUM(M13:M18)</f>
        <v>17</v>
      </c>
      <c r="N19" s="629">
        <f>SUM(N13:N18)</f>
        <v>5733</v>
      </c>
    </row>
    <row r="20" spans="1:14" s="7" customFormat="1" ht="81">
      <c r="A20" s="621" t="s">
        <v>114</v>
      </c>
      <c r="B20" s="890">
        <v>12</v>
      </c>
      <c r="C20" s="619" t="s">
        <v>561</v>
      </c>
      <c r="D20" s="628" t="s">
        <v>75</v>
      </c>
      <c r="E20" s="620">
        <v>25</v>
      </c>
      <c r="F20" s="1027">
        <f>1572.7+141</f>
        <v>1713.7</v>
      </c>
      <c r="G20" s="1028"/>
      <c r="H20" s="1028"/>
      <c r="I20" s="1029"/>
      <c r="J20" s="1027"/>
      <c r="K20" s="1028"/>
      <c r="L20" s="1028"/>
      <c r="M20" s="631">
        <f aca="true" t="shared" si="2" ref="M20:M25">E20+G20</f>
        <v>25</v>
      </c>
      <c r="N20" s="626">
        <f aca="true" t="shared" si="3" ref="N20:N25">F20+H20+J20+K20+L20</f>
        <v>1713.7</v>
      </c>
    </row>
    <row r="21" spans="1:14" s="7" customFormat="1" ht="83.25" customHeight="1">
      <c r="A21" s="621"/>
      <c r="B21" s="890">
        <v>13</v>
      </c>
      <c r="C21" s="619" t="s">
        <v>562</v>
      </c>
      <c r="D21" s="628" t="s">
        <v>457</v>
      </c>
      <c r="E21" s="620">
        <v>21</v>
      </c>
      <c r="F21" s="625">
        <v>20.2</v>
      </c>
      <c r="G21" s="620"/>
      <c r="H21" s="696"/>
      <c r="I21" s="620"/>
      <c r="J21" s="625"/>
      <c r="K21" s="620"/>
      <c r="L21" s="625"/>
      <c r="M21" s="631">
        <f t="shared" si="2"/>
        <v>21</v>
      </c>
      <c r="N21" s="626">
        <f t="shared" si="3"/>
        <v>20.2</v>
      </c>
    </row>
    <row r="22" spans="1:14" s="7" customFormat="1" ht="60.75">
      <c r="A22" s="621"/>
      <c r="B22" s="890">
        <v>14</v>
      </c>
      <c r="C22" s="619" t="s">
        <v>453</v>
      </c>
      <c r="D22" s="970" t="s">
        <v>70</v>
      </c>
      <c r="E22" s="620">
        <v>24</v>
      </c>
      <c r="F22" s="625">
        <v>902.2</v>
      </c>
      <c r="G22" s="620"/>
      <c r="H22" s="696"/>
      <c r="I22" s="620"/>
      <c r="J22" s="625"/>
      <c r="K22" s="620"/>
      <c r="L22" s="625"/>
      <c r="M22" s="631">
        <f t="shared" si="2"/>
        <v>24</v>
      </c>
      <c r="N22" s="626">
        <f t="shared" si="3"/>
        <v>902.2</v>
      </c>
    </row>
    <row r="23" spans="1:14" s="7" customFormat="1" ht="60.75">
      <c r="A23" s="621"/>
      <c r="B23" s="890">
        <v>15</v>
      </c>
      <c r="C23" s="619" t="s">
        <v>563</v>
      </c>
      <c r="D23" s="970" t="s">
        <v>454</v>
      </c>
      <c r="E23" s="620">
        <v>24</v>
      </c>
      <c r="F23" s="625">
        <v>576.4</v>
      </c>
      <c r="G23" s="620"/>
      <c r="H23" s="696"/>
      <c r="I23" s="620"/>
      <c r="J23" s="625"/>
      <c r="K23" s="620"/>
      <c r="L23" s="625"/>
      <c r="M23" s="631">
        <f t="shared" si="2"/>
        <v>24</v>
      </c>
      <c r="N23" s="626">
        <f t="shared" si="3"/>
        <v>576.4</v>
      </c>
    </row>
    <row r="24" spans="1:14" s="7" customFormat="1" ht="81">
      <c r="A24" s="621"/>
      <c r="B24" s="890">
        <v>16</v>
      </c>
      <c r="C24" s="619" t="s">
        <v>564</v>
      </c>
      <c r="D24" s="970"/>
      <c r="E24" s="620">
        <v>18</v>
      </c>
      <c r="F24" s="625">
        <v>347.5</v>
      </c>
      <c r="G24" s="620"/>
      <c r="H24" s="696"/>
      <c r="I24" s="620"/>
      <c r="J24" s="625"/>
      <c r="K24" s="620"/>
      <c r="L24" s="625"/>
      <c r="M24" s="631">
        <f t="shared" si="2"/>
        <v>18</v>
      </c>
      <c r="N24" s="626">
        <f t="shared" si="3"/>
        <v>347.5</v>
      </c>
    </row>
    <row r="25" spans="1:14" s="7" customFormat="1" ht="81">
      <c r="A25" s="621"/>
      <c r="B25" s="890">
        <v>17</v>
      </c>
      <c r="C25" s="619" t="s">
        <v>565</v>
      </c>
      <c r="D25" s="970" t="s">
        <v>436</v>
      </c>
      <c r="E25" s="620">
        <v>16</v>
      </c>
      <c r="F25" s="625">
        <v>259.6</v>
      </c>
      <c r="G25" s="620"/>
      <c r="H25" s="696"/>
      <c r="I25" s="620"/>
      <c r="J25" s="625"/>
      <c r="K25" s="620"/>
      <c r="L25" s="625"/>
      <c r="M25" s="631">
        <f t="shared" si="2"/>
        <v>16</v>
      </c>
      <c r="N25" s="626">
        <f t="shared" si="3"/>
        <v>259.6</v>
      </c>
    </row>
    <row r="26" spans="1:14" s="7" customFormat="1" ht="21">
      <c r="A26" s="575"/>
      <c r="B26" s="575"/>
      <c r="C26" s="577" t="s">
        <v>145</v>
      </c>
      <c r="D26" s="576"/>
      <c r="E26" s="577">
        <f>SUM(E20:E25)</f>
        <v>128</v>
      </c>
      <c r="F26" s="629">
        <f>SUM(F20:F25)</f>
        <v>3819.6000000000004</v>
      </c>
      <c r="G26" s="577"/>
      <c r="H26" s="777"/>
      <c r="I26" s="577"/>
      <c r="J26" s="629"/>
      <c r="K26" s="629"/>
      <c r="L26" s="629"/>
      <c r="M26" s="632">
        <f>SUM(M20:M25)</f>
        <v>128</v>
      </c>
      <c r="N26" s="579">
        <f>SUM(N20:N25)</f>
        <v>3819.6000000000004</v>
      </c>
    </row>
    <row r="27" spans="1:14" s="7" customFormat="1" ht="60.75">
      <c r="A27" s="622" t="s">
        <v>452</v>
      </c>
      <c r="B27" s="623">
        <v>18</v>
      </c>
      <c r="C27" s="627" t="s">
        <v>566</v>
      </c>
      <c r="D27" s="624" t="s">
        <v>63</v>
      </c>
      <c r="E27" s="695">
        <v>9</v>
      </c>
      <c r="F27" s="696">
        <v>1371.3</v>
      </c>
      <c r="G27" s="620"/>
      <c r="H27" s="444"/>
      <c r="I27" s="697"/>
      <c r="J27" s="698"/>
      <c r="K27" s="698"/>
      <c r="L27" s="697"/>
      <c r="M27" s="631">
        <f>E27+G27</f>
        <v>9</v>
      </c>
      <c r="N27" s="626">
        <f>F27+H27+J27+K27+L27</f>
        <v>1371.3</v>
      </c>
    </row>
    <row r="28" spans="1:14" s="7" customFormat="1" ht="18.75" customHeight="1">
      <c r="A28" s="575"/>
      <c r="B28" s="575">
        <v>19</v>
      </c>
      <c r="C28" s="577" t="s">
        <v>145</v>
      </c>
      <c r="D28" s="576"/>
      <c r="E28" s="577">
        <f>SUM(E27:E27)</f>
        <v>9</v>
      </c>
      <c r="F28" s="629">
        <f>SUM(F27:F27)</f>
        <v>1371.3</v>
      </c>
      <c r="G28" s="577"/>
      <c r="H28" s="577"/>
      <c r="I28" s="577"/>
      <c r="J28" s="577"/>
      <c r="K28" s="629"/>
      <c r="L28" s="629"/>
      <c r="M28" s="962">
        <f>SUM(M27:M27)</f>
        <v>9</v>
      </c>
      <c r="N28" s="629">
        <f>SUM(N27:N27)</f>
        <v>1371.3</v>
      </c>
    </row>
    <row r="29" spans="1:14" s="7" customFormat="1" ht="60.75">
      <c r="A29" s="621" t="s">
        <v>567</v>
      </c>
      <c r="B29" s="890">
        <v>10</v>
      </c>
      <c r="C29" s="619" t="s">
        <v>635</v>
      </c>
      <c r="D29" s="628" t="s">
        <v>63</v>
      </c>
      <c r="E29" s="620">
        <v>24</v>
      </c>
      <c r="F29" s="625">
        <f>429.4+71.5</f>
        <v>500.9</v>
      </c>
      <c r="G29" s="620"/>
      <c r="H29" s="696"/>
      <c r="I29" s="620"/>
      <c r="J29" s="625"/>
      <c r="K29" s="620"/>
      <c r="L29" s="625"/>
      <c r="M29" s="631">
        <f>E29+G29</f>
        <v>24</v>
      </c>
      <c r="N29" s="626">
        <f>F29+H29+J29+K29+L29</f>
        <v>500.9</v>
      </c>
    </row>
    <row r="30" spans="1:14" s="7" customFormat="1" ht="18.75" customHeight="1">
      <c r="A30" s="575"/>
      <c r="B30" s="575"/>
      <c r="C30" s="577" t="s">
        <v>145</v>
      </c>
      <c r="D30" s="576"/>
      <c r="E30" s="577">
        <f>SUM(E29)</f>
        <v>24</v>
      </c>
      <c r="F30" s="629">
        <f>SUM(F29)</f>
        <v>500.9</v>
      </c>
      <c r="G30" s="577"/>
      <c r="H30" s="777"/>
      <c r="I30" s="577"/>
      <c r="J30" s="629"/>
      <c r="K30" s="629"/>
      <c r="L30" s="629"/>
      <c r="M30" s="632">
        <f>SUM(M29:M29)</f>
        <v>24</v>
      </c>
      <c r="N30" s="579">
        <f>SUM(N29:N29)</f>
        <v>500.9</v>
      </c>
    </row>
    <row r="31" spans="1:14" s="7" customFormat="1" ht="60.75">
      <c r="A31" s="621" t="s">
        <v>278</v>
      </c>
      <c r="B31" s="1037">
        <v>20</v>
      </c>
      <c r="C31" s="891" t="s">
        <v>568</v>
      </c>
      <c r="D31" s="628" t="s">
        <v>436</v>
      </c>
      <c r="E31" s="620">
        <v>15</v>
      </c>
      <c r="F31" s="625">
        <v>617.2</v>
      </c>
      <c r="G31" s="620"/>
      <c r="H31" s="696"/>
      <c r="I31" s="620"/>
      <c r="J31" s="625"/>
      <c r="K31" s="620"/>
      <c r="L31" s="625"/>
      <c r="M31" s="631">
        <f>E31+G31</f>
        <v>15</v>
      </c>
      <c r="N31" s="626">
        <f>F31+H31+J31+K31+L31</f>
        <v>617.2</v>
      </c>
    </row>
    <row r="32" spans="1:14" s="105" customFormat="1" ht="19.5" customHeight="1">
      <c r="A32" s="575"/>
      <c r="B32" s="575"/>
      <c r="C32" s="577" t="s">
        <v>145</v>
      </c>
      <c r="D32" s="576"/>
      <c r="E32" s="577">
        <f>SUM(E31)</f>
        <v>15</v>
      </c>
      <c r="F32" s="629">
        <f>SUM(F31)</f>
        <v>617.2</v>
      </c>
      <c r="G32" s="577"/>
      <c r="H32" s="777"/>
      <c r="I32" s="577"/>
      <c r="J32" s="777"/>
      <c r="K32" s="629"/>
      <c r="L32" s="629"/>
      <c r="M32" s="632">
        <f>SUM(M31:M31)</f>
        <v>15</v>
      </c>
      <c r="N32" s="579">
        <f>SUM(N31:N31)</f>
        <v>617.2</v>
      </c>
    </row>
    <row r="33" spans="1:14" s="105" customFormat="1" ht="40.5">
      <c r="A33" s="621" t="s">
        <v>599</v>
      </c>
      <c r="B33" s="1037">
        <v>21</v>
      </c>
      <c r="C33" s="891" t="s">
        <v>602</v>
      </c>
      <c r="D33" s="628" t="s">
        <v>603</v>
      </c>
      <c r="E33" s="620"/>
      <c r="F33" s="625"/>
      <c r="G33" s="620">
        <v>3</v>
      </c>
      <c r="H33" s="696">
        <v>597.1</v>
      </c>
      <c r="I33" s="620"/>
      <c r="J33" s="625"/>
      <c r="K33" s="620"/>
      <c r="L33" s="625"/>
      <c r="M33" s="631">
        <f>E33+G33</f>
        <v>3</v>
      </c>
      <c r="N33" s="626">
        <f>F33+H33+J33+K33+L33</f>
        <v>597.1</v>
      </c>
    </row>
    <row r="34" spans="1:14" ht="21.75">
      <c r="A34" s="621"/>
      <c r="B34" s="1037"/>
      <c r="C34" s="891"/>
      <c r="D34" s="628" t="s">
        <v>70</v>
      </c>
      <c r="E34" s="620"/>
      <c r="F34" s="625"/>
      <c r="G34" s="620">
        <v>1</v>
      </c>
      <c r="H34" s="696">
        <v>135</v>
      </c>
      <c r="I34" s="620"/>
      <c r="J34" s="625"/>
      <c r="K34" s="620"/>
      <c r="L34" s="625"/>
      <c r="M34" s="631">
        <f>E34+G34</f>
        <v>1</v>
      </c>
      <c r="N34" s="626">
        <f>F34+H34+J34+K34+L34</f>
        <v>135</v>
      </c>
    </row>
    <row r="35" spans="1:14" ht="21.75">
      <c r="A35" s="575"/>
      <c r="B35" s="575"/>
      <c r="C35" s="577" t="s">
        <v>145</v>
      </c>
      <c r="D35" s="576"/>
      <c r="E35" s="577">
        <f>SUM(E33)</f>
        <v>0</v>
      </c>
      <c r="F35" s="629">
        <f>SUM(F33)</f>
        <v>0</v>
      </c>
      <c r="G35" s="577">
        <f>SUM(G33:G34)</f>
        <v>4</v>
      </c>
      <c r="H35" s="777">
        <f>SUM(H33:H34)</f>
        <v>732.1</v>
      </c>
      <c r="I35" s="577"/>
      <c r="J35" s="777"/>
      <c r="K35" s="629"/>
      <c r="L35" s="629"/>
      <c r="M35" s="632">
        <f>SUM(M33:M34)</f>
        <v>4</v>
      </c>
      <c r="N35" s="579">
        <f>SUM(N33:N34)</f>
        <v>732.1</v>
      </c>
    </row>
    <row r="36" spans="1:14" s="184" customFormat="1" ht="162">
      <c r="A36" s="621" t="s">
        <v>627</v>
      </c>
      <c r="B36" s="890">
        <v>22</v>
      </c>
      <c r="C36" s="619" t="s">
        <v>628</v>
      </c>
      <c r="D36" s="628" t="s">
        <v>69</v>
      </c>
      <c r="E36" s="620"/>
      <c r="F36" s="625"/>
      <c r="G36" s="620"/>
      <c r="H36" s="696"/>
      <c r="I36" s="620">
        <v>21</v>
      </c>
      <c r="J36" s="625">
        <f>21*118.8</f>
        <v>2494.7999999999997</v>
      </c>
      <c r="K36" s="620"/>
      <c r="L36" s="625"/>
      <c r="M36" s="631">
        <f>E36+G36</f>
        <v>0</v>
      </c>
      <c r="N36" s="626">
        <f>F36+H36+J36+K36+L36</f>
        <v>2494.7999999999997</v>
      </c>
    </row>
    <row r="37" spans="1:14" s="3" customFormat="1" ht="18" customHeight="1">
      <c r="A37" s="575"/>
      <c r="B37" s="575"/>
      <c r="C37" s="577" t="s">
        <v>145</v>
      </c>
      <c r="D37" s="576"/>
      <c r="E37" s="577">
        <f>SUM(E36)</f>
        <v>0</v>
      </c>
      <c r="F37" s="629">
        <f>SUM(F36)</f>
        <v>0</v>
      </c>
      <c r="G37" s="577">
        <f>SUM(G36:G36)</f>
        <v>0</v>
      </c>
      <c r="H37" s="777">
        <f>SUM(H36:H36)</f>
        <v>0</v>
      </c>
      <c r="I37" s="577">
        <f>SUM(I36:I36)</f>
        <v>21</v>
      </c>
      <c r="J37" s="777">
        <f>SUM(J36:J36)</f>
        <v>2494.7999999999997</v>
      </c>
      <c r="K37" s="629"/>
      <c r="L37" s="629"/>
      <c r="M37" s="632">
        <f>SUM(M36:M36)</f>
        <v>0</v>
      </c>
      <c r="N37" s="579">
        <f>SUM(N36:N36)</f>
        <v>2494.7999999999997</v>
      </c>
    </row>
    <row r="38" spans="1:14" ht="19.5" customHeight="1">
      <c r="A38" s="621" t="s">
        <v>458</v>
      </c>
      <c r="B38" s="890">
        <v>23</v>
      </c>
      <c r="C38" s="619" t="s">
        <v>459</v>
      </c>
      <c r="D38" s="628" t="s">
        <v>70</v>
      </c>
      <c r="E38" s="620"/>
      <c r="F38" s="625"/>
      <c r="G38" s="620"/>
      <c r="H38" s="696"/>
      <c r="I38" s="620">
        <v>3</v>
      </c>
      <c r="J38" s="625">
        <v>107</v>
      </c>
      <c r="K38" s="620"/>
      <c r="L38" s="625"/>
      <c r="M38" s="631">
        <f>E38+G38</f>
        <v>0</v>
      </c>
      <c r="N38" s="626">
        <f>F38+H38+J38+K38+L38</f>
        <v>107</v>
      </c>
    </row>
    <row r="39" spans="1:14" ht="40.5">
      <c r="A39" s="621"/>
      <c r="B39" s="890">
        <v>24</v>
      </c>
      <c r="C39" s="619" t="s">
        <v>469</v>
      </c>
      <c r="D39" s="628"/>
      <c r="E39" s="620">
        <v>24</v>
      </c>
      <c r="F39" s="625">
        <v>2312.2</v>
      </c>
      <c r="G39" s="620"/>
      <c r="H39" s="696"/>
      <c r="I39" s="620">
        <v>2</v>
      </c>
      <c r="J39" s="625">
        <v>25.9</v>
      </c>
      <c r="K39" s="620"/>
      <c r="L39" s="625"/>
      <c r="M39" s="631">
        <f>E39+G39</f>
        <v>24</v>
      </c>
      <c r="N39" s="626">
        <f>F39+H39+J39+K39+L39</f>
        <v>2338.1</v>
      </c>
    </row>
    <row r="40" spans="1:14" ht="30" customHeight="1">
      <c r="A40" s="621"/>
      <c r="B40" s="890">
        <v>25</v>
      </c>
      <c r="C40" s="619" t="s">
        <v>626</v>
      </c>
      <c r="D40" s="628"/>
      <c r="E40" s="620"/>
      <c r="F40" s="625"/>
      <c r="G40" s="620"/>
      <c r="H40" s="696"/>
      <c r="I40" s="620">
        <v>6</v>
      </c>
      <c r="J40" s="625">
        <v>104</v>
      </c>
      <c r="K40" s="620"/>
      <c r="L40" s="625"/>
      <c r="M40" s="631">
        <f>E40+G40</f>
        <v>0</v>
      </c>
      <c r="N40" s="626">
        <f>F40+H40+J40+K40+L40</f>
        <v>104</v>
      </c>
    </row>
    <row r="41" spans="1:14" ht="21">
      <c r="A41" s="575"/>
      <c r="B41" s="575"/>
      <c r="C41" s="577" t="s">
        <v>145</v>
      </c>
      <c r="D41" s="576"/>
      <c r="E41" s="577">
        <f>SUM(E39:E40)</f>
        <v>24</v>
      </c>
      <c r="F41" s="629">
        <f>SUM(F39:F40)</f>
        <v>2312.2</v>
      </c>
      <c r="G41" s="577"/>
      <c r="H41" s="777"/>
      <c r="I41" s="842">
        <f>SUM(I38:I40)</f>
        <v>11</v>
      </c>
      <c r="J41" s="777">
        <f>SUM(J38:J40)</f>
        <v>236.9</v>
      </c>
      <c r="K41" s="629"/>
      <c r="L41" s="629"/>
      <c r="M41" s="632">
        <f>SUM(M38:M40)</f>
        <v>24</v>
      </c>
      <c r="N41" s="579">
        <f>SUM(N38:N40)</f>
        <v>2549.1</v>
      </c>
    </row>
    <row r="42" spans="1:14" s="184" customFormat="1" ht="81">
      <c r="A42" s="621" t="s">
        <v>455</v>
      </c>
      <c r="B42" s="890">
        <v>26</v>
      </c>
      <c r="C42" s="619" t="s">
        <v>456</v>
      </c>
      <c r="D42" s="628" t="s">
        <v>100</v>
      </c>
      <c r="E42" s="620"/>
      <c r="F42" s="625"/>
      <c r="G42" s="620"/>
      <c r="H42" s="696"/>
      <c r="I42" s="620">
        <v>4</v>
      </c>
      <c r="J42" s="625">
        <f>16.4+118.2</f>
        <v>134.6</v>
      </c>
      <c r="K42" s="620"/>
      <c r="L42" s="625"/>
      <c r="M42" s="631">
        <f>E42+G42</f>
        <v>0</v>
      </c>
      <c r="N42" s="626">
        <f>F42+H42+J42+K42+L42</f>
        <v>134.6</v>
      </c>
    </row>
    <row r="43" spans="1:14" s="3" customFormat="1" ht="18" customHeight="1" thickBot="1">
      <c r="A43" s="575"/>
      <c r="B43" s="575"/>
      <c r="C43" s="577" t="s">
        <v>145</v>
      </c>
      <c r="D43" s="576"/>
      <c r="E43" s="577">
        <f>SUM(E42)</f>
        <v>0</v>
      </c>
      <c r="F43" s="629">
        <f>SUM(F42)</f>
        <v>0</v>
      </c>
      <c r="G43" s="577">
        <f>SUM(G42:G42)</f>
        <v>0</v>
      </c>
      <c r="H43" s="777">
        <f>SUM(H42:H42)</f>
        <v>0</v>
      </c>
      <c r="I43" s="577">
        <f>SUM(I42:I42)</f>
        <v>4</v>
      </c>
      <c r="J43" s="777">
        <f>SUM(J42:J42)</f>
        <v>134.6</v>
      </c>
      <c r="K43" s="629"/>
      <c r="L43" s="629"/>
      <c r="M43" s="632">
        <f>SUM(M42:M42)</f>
        <v>0</v>
      </c>
      <c r="N43" s="579">
        <f>SUM(N42:N42)</f>
        <v>134.6</v>
      </c>
    </row>
    <row r="44" spans="1:14" ht="21.75" thickBot="1">
      <c r="A44" s="630"/>
      <c r="B44" s="581"/>
      <c r="C44" s="583" t="s">
        <v>53</v>
      </c>
      <c r="D44" s="582"/>
      <c r="E44" s="584">
        <f aca="true" t="shared" si="4" ref="E44:J44">SUM(E4:E43)/2</f>
        <v>298</v>
      </c>
      <c r="F44" s="841">
        <f t="shared" si="4"/>
        <v>13743.500000000004</v>
      </c>
      <c r="G44" s="584">
        <f t="shared" si="4"/>
        <v>4</v>
      </c>
      <c r="H44" s="841">
        <f t="shared" si="4"/>
        <v>782.1</v>
      </c>
      <c r="I44" s="584">
        <f t="shared" si="4"/>
        <v>105</v>
      </c>
      <c r="J44" s="841">
        <f t="shared" si="4"/>
        <v>7525.999999999999</v>
      </c>
      <c r="K44" s="841">
        <f>SUM(K4:K28)/2</f>
        <v>0</v>
      </c>
      <c r="L44" s="584">
        <f>SUM(L27:L28)/2</f>
        <v>0</v>
      </c>
      <c r="M44" s="584">
        <f>SUM(M4:M43)/2</f>
        <v>302</v>
      </c>
      <c r="N44" s="841">
        <f>SUM(N4:N43)/2</f>
        <v>22051.600000000002</v>
      </c>
    </row>
    <row r="45" spans="1:14" ht="21">
      <c r="A45" s="125"/>
      <c r="B45" s="165"/>
      <c r="C45" s="156"/>
      <c r="D45" s="90"/>
      <c r="E45" s="122"/>
      <c r="F45" s="214"/>
      <c r="G45" s="566"/>
      <c r="H45" s="78"/>
      <c r="I45" s="105"/>
      <c r="J45" s="105"/>
      <c r="K45" s="105"/>
      <c r="L45" s="105"/>
      <c r="M45" s="105"/>
      <c r="N45" s="105"/>
    </row>
    <row r="46" spans="1:14" ht="20.25">
      <c r="A46" s="60"/>
      <c r="B46" s="86"/>
      <c r="C46" s="156"/>
      <c r="D46" s="124"/>
      <c r="E46" s="122"/>
      <c r="F46" s="213"/>
      <c r="G46" s="566"/>
      <c r="H46" s="78"/>
      <c r="I46" s="105"/>
      <c r="J46" s="105"/>
      <c r="K46" s="105"/>
      <c r="L46" s="105"/>
      <c r="M46" s="105"/>
      <c r="N46" s="105"/>
    </row>
    <row r="47" spans="1:14" ht="21.75">
      <c r="A47" s="161"/>
      <c r="B47" s="121"/>
      <c r="C47" s="155"/>
      <c r="D47" s="124"/>
      <c r="E47" s="170"/>
      <c r="F47" s="215"/>
      <c r="G47" s="767"/>
      <c r="H47" s="78"/>
      <c r="I47" s="7"/>
      <c r="J47" s="7"/>
      <c r="K47" s="7"/>
      <c r="L47" s="7"/>
      <c r="M47" s="7"/>
      <c r="N47" s="7"/>
    </row>
    <row r="48" spans="1:14" ht="21.75">
      <c r="A48" s="161"/>
      <c r="B48" s="121"/>
      <c r="C48" s="155"/>
      <c r="D48" s="124"/>
      <c r="E48" s="122"/>
      <c r="F48" s="213"/>
      <c r="G48" s="489"/>
      <c r="H48" s="78"/>
      <c r="I48" s="7"/>
      <c r="J48" s="7"/>
      <c r="K48" s="7"/>
      <c r="L48" s="7"/>
      <c r="M48" s="7"/>
      <c r="N48" s="7"/>
    </row>
    <row r="49" spans="1:14" ht="21.75">
      <c r="A49" s="161"/>
      <c r="B49" s="121"/>
      <c r="C49" s="155"/>
      <c r="D49" s="124"/>
      <c r="E49" s="170"/>
      <c r="F49" s="215"/>
      <c r="G49" s="489"/>
      <c r="H49" s="78"/>
      <c r="I49" s="7"/>
      <c r="J49" s="7"/>
      <c r="K49" s="7"/>
      <c r="L49" s="7"/>
      <c r="M49" s="7"/>
      <c r="N49" s="7"/>
    </row>
    <row r="50" spans="1:14" ht="21.75">
      <c r="A50" s="161"/>
      <c r="B50" s="121"/>
      <c r="C50" s="155"/>
      <c r="D50" s="124"/>
      <c r="E50" s="170"/>
      <c r="F50" s="213"/>
      <c r="G50" s="489"/>
      <c r="H50" s="78"/>
      <c r="I50" s="7"/>
      <c r="J50" s="7"/>
      <c r="K50" s="7"/>
      <c r="L50" s="7"/>
      <c r="M50" s="7"/>
      <c r="N50" s="7"/>
    </row>
    <row r="51" spans="1:14" ht="21.75">
      <c r="A51" s="161"/>
      <c r="B51" s="121"/>
      <c r="C51" s="155"/>
      <c r="D51" s="124"/>
      <c r="E51" s="122"/>
      <c r="F51" s="213"/>
      <c r="G51" s="489"/>
      <c r="H51" s="78"/>
      <c r="I51" s="7"/>
      <c r="J51" s="7"/>
      <c r="K51" s="7"/>
      <c r="L51" s="7"/>
      <c r="M51" s="7"/>
      <c r="N51" s="7"/>
    </row>
    <row r="52" spans="1:14" ht="21.75">
      <c r="A52" s="161"/>
      <c r="B52" s="121"/>
      <c r="C52" s="155"/>
      <c r="D52" s="124"/>
      <c r="E52" s="122"/>
      <c r="F52" s="213"/>
      <c r="G52" s="489"/>
      <c r="H52" s="78"/>
      <c r="I52" s="7"/>
      <c r="J52" s="7"/>
      <c r="K52" s="7"/>
      <c r="L52" s="7"/>
      <c r="M52" s="7"/>
      <c r="N52" s="7"/>
    </row>
    <row r="53" spans="1:14" ht="21">
      <c r="A53" s="98"/>
      <c r="B53" s="121"/>
      <c r="C53" s="154"/>
      <c r="D53" s="179"/>
      <c r="E53" s="122"/>
      <c r="F53" s="213"/>
      <c r="G53" s="566"/>
      <c r="H53" s="78"/>
      <c r="I53" s="105"/>
      <c r="J53" s="105"/>
      <c r="K53" s="105"/>
      <c r="L53" s="105"/>
      <c r="M53" s="105"/>
      <c r="N53" s="105"/>
    </row>
    <row r="54" spans="1:14" ht="21">
      <c r="A54" s="98"/>
      <c r="B54" s="121"/>
      <c r="C54" s="154"/>
      <c r="D54" s="179"/>
      <c r="E54" s="122"/>
      <c r="F54" s="213"/>
      <c r="G54" s="566"/>
      <c r="H54" s="78"/>
      <c r="I54" s="105"/>
      <c r="J54" s="105"/>
      <c r="K54" s="105"/>
      <c r="L54" s="105"/>
      <c r="M54" s="105"/>
      <c r="N54" s="105"/>
    </row>
    <row r="55" ht="21.75">
      <c r="F55" s="216"/>
    </row>
    <row r="56" ht="21.75">
      <c r="F56" s="216"/>
    </row>
    <row r="57" spans="1:14" ht="21">
      <c r="A57" s="183"/>
      <c r="B57" s="169"/>
      <c r="C57" s="184"/>
      <c r="D57" s="185"/>
      <c r="E57" s="183"/>
      <c r="F57" s="217"/>
      <c r="G57" s="183"/>
      <c r="H57" s="186"/>
      <c r="I57" s="184"/>
      <c r="J57" s="184"/>
      <c r="K57" s="184"/>
      <c r="L57" s="184"/>
      <c r="M57" s="184"/>
      <c r="N57" s="184"/>
    </row>
    <row r="58" spans="1:14" ht="20.25">
      <c r="A58" s="100"/>
      <c r="B58" s="169"/>
      <c r="C58" s="157"/>
      <c r="D58" s="101"/>
      <c r="E58" s="99"/>
      <c r="F58" s="218"/>
      <c r="G58" s="2"/>
      <c r="I58" s="3"/>
      <c r="J58" s="3"/>
      <c r="K58" s="3"/>
      <c r="L58" s="3"/>
      <c r="M58" s="3"/>
      <c r="N58" s="3"/>
    </row>
    <row r="59" spans="2:6" ht="17.25">
      <c r="B59" s="85"/>
      <c r="C59" s="158"/>
      <c r="F59" s="219"/>
    </row>
    <row r="60" spans="2:6" ht="17.25">
      <c r="B60" s="85"/>
      <c r="C60" s="158"/>
      <c r="F60" s="219"/>
    </row>
    <row r="61" spans="2:6" ht="17.25">
      <c r="B61" s="85"/>
      <c r="C61" s="158"/>
      <c r="F61" s="219"/>
    </row>
    <row r="62" spans="2:6" ht="17.25">
      <c r="B62" s="85"/>
      <c r="C62" s="158"/>
      <c r="F62" s="219"/>
    </row>
    <row r="63" spans="2:6" ht="17.25">
      <c r="B63" s="85"/>
      <c r="C63" s="158"/>
      <c r="F63" s="219"/>
    </row>
    <row r="64" spans="2:6" ht="17.25">
      <c r="B64" s="85"/>
      <c r="C64" s="158"/>
      <c r="F64" s="219"/>
    </row>
    <row r="65" spans="2:6" ht="17.25">
      <c r="B65" s="85"/>
      <c r="C65" s="158"/>
      <c r="F65" s="219"/>
    </row>
    <row r="66" spans="2:6" ht="17.25">
      <c r="B66" s="85"/>
      <c r="C66" s="158"/>
      <c r="F66" s="219"/>
    </row>
    <row r="67" spans="2:6" ht="17.25">
      <c r="B67" s="85"/>
      <c r="C67" s="158"/>
      <c r="F67" s="219"/>
    </row>
    <row r="68" spans="2:6" ht="17.25">
      <c r="B68" s="85"/>
      <c r="C68" s="158"/>
      <c r="F68" s="219"/>
    </row>
    <row r="69" spans="2:6" ht="17.25">
      <c r="B69" s="85"/>
      <c r="C69" s="158"/>
      <c r="F69" s="219"/>
    </row>
    <row r="70" spans="2:6" ht="17.25">
      <c r="B70" s="85"/>
      <c r="C70" s="158"/>
      <c r="F70" s="219"/>
    </row>
    <row r="71" spans="2:6" ht="17.25">
      <c r="B71" s="85"/>
      <c r="C71" s="158"/>
      <c r="F71" s="219"/>
    </row>
    <row r="72" spans="2:6" ht="17.25">
      <c r="B72" s="85"/>
      <c r="C72" s="158"/>
      <c r="F72" s="219"/>
    </row>
    <row r="73" spans="2:6" ht="17.25">
      <c r="B73" s="85"/>
      <c r="C73" s="158"/>
      <c r="F73" s="219"/>
    </row>
    <row r="74" spans="2:6" ht="17.25">
      <c r="B74" s="85"/>
      <c r="C74" s="158"/>
      <c r="F74" s="219"/>
    </row>
    <row r="75" spans="2:7" ht="17.25">
      <c r="B75" s="85"/>
      <c r="C75" s="158"/>
      <c r="G75" s="565"/>
    </row>
    <row r="76" spans="2:7" ht="17.25">
      <c r="B76" s="85"/>
      <c r="C76" s="158"/>
      <c r="G76" s="565"/>
    </row>
    <row r="77" spans="2:7" ht="17.25">
      <c r="B77" s="85"/>
      <c r="C77" s="158"/>
      <c r="G77" s="565"/>
    </row>
    <row r="78" spans="2:7" ht="17.25">
      <c r="B78" s="85"/>
      <c r="C78" s="158"/>
      <c r="G78" s="565"/>
    </row>
    <row r="79" spans="2:7" ht="17.25">
      <c r="B79" s="85"/>
      <c r="C79" s="158"/>
      <c r="G79" s="565"/>
    </row>
    <row r="80" spans="2:7" ht="17.25">
      <c r="B80" s="85"/>
      <c r="C80" s="158"/>
      <c r="G80" s="565"/>
    </row>
    <row r="81" spans="2:7" ht="17.25">
      <c r="B81" s="85"/>
      <c r="C81" s="158"/>
      <c r="G81" s="565"/>
    </row>
    <row r="82" spans="2:7" ht="17.25">
      <c r="B82" s="85"/>
      <c r="C82" s="158"/>
      <c r="G82" s="565"/>
    </row>
    <row r="83" spans="2:7" ht="18.75" customHeight="1">
      <c r="B83" s="85"/>
      <c r="C83" s="158"/>
      <c r="G83" s="565"/>
    </row>
    <row r="84" spans="2:7" ht="18" customHeight="1">
      <c r="B84" s="85"/>
      <c r="C84" s="158"/>
      <c r="G84" s="565"/>
    </row>
    <row r="85" spans="2:7" ht="18" customHeight="1">
      <c r="B85" s="85"/>
      <c r="C85" s="158"/>
      <c r="G85" s="565"/>
    </row>
    <row r="86" spans="2:7" ht="18.75" customHeight="1">
      <c r="B86" s="85"/>
      <c r="C86" s="158"/>
      <c r="G86" s="565"/>
    </row>
    <row r="87" spans="2:7" ht="18.75" customHeight="1">
      <c r="B87" s="85"/>
      <c r="C87" s="158"/>
      <c r="G87" s="565"/>
    </row>
    <row r="88" spans="2:7" ht="17.25" customHeight="1">
      <c r="B88" s="85"/>
      <c r="C88" s="158"/>
      <c r="G88" s="565"/>
    </row>
    <row r="89" spans="2:7" ht="19.5" customHeight="1">
      <c r="B89" s="85"/>
      <c r="C89" s="158"/>
      <c r="G89" s="565"/>
    </row>
    <row r="90" spans="2:7" ht="19.5" customHeight="1">
      <c r="B90" s="85"/>
      <c r="C90" s="158"/>
      <c r="G90" s="565"/>
    </row>
    <row r="91" spans="2:7" ht="17.25">
      <c r="B91" s="85"/>
      <c r="C91" s="158"/>
      <c r="G91" s="565"/>
    </row>
    <row r="92" spans="2:7" ht="18.75" customHeight="1">
      <c r="B92" s="85"/>
      <c r="C92" s="158"/>
      <c r="G92" s="565"/>
    </row>
    <row r="93" spans="2:7" ht="18.75" customHeight="1">
      <c r="B93" s="85"/>
      <c r="C93" s="158"/>
      <c r="G93" s="565"/>
    </row>
    <row r="94" spans="2:7" ht="18.75" customHeight="1">
      <c r="B94" s="85"/>
      <c r="C94" s="158"/>
      <c r="G94" s="565"/>
    </row>
    <row r="95" spans="2:7" ht="18.75" customHeight="1">
      <c r="B95" s="85"/>
      <c r="C95" s="158"/>
      <c r="G95" s="565"/>
    </row>
    <row r="96" spans="2:7" ht="19.5" customHeight="1">
      <c r="B96" s="85"/>
      <c r="C96" s="158"/>
      <c r="G96" s="565"/>
    </row>
    <row r="97" spans="2:7" ht="17.25">
      <c r="B97" s="85"/>
      <c r="C97" s="158"/>
      <c r="G97" s="565"/>
    </row>
    <row r="98" spans="2:7" ht="17.25">
      <c r="B98" s="85"/>
      <c r="C98" s="158"/>
      <c r="G98" s="565"/>
    </row>
    <row r="99" spans="2:7" ht="17.25">
      <c r="B99" s="85"/>
      <c r="C99" s="158"/>
      <c r="G99" s="565"/>
    </row>
    <row r="100" spans="2:7" ht="17.25">
      <c r="B100" s="85"/>
      <c r="C100" s="158"/>
      <c r="G100" s="565"/>
    </row>
    <row r="101" spans="2:7" ht="17.25">
      <c r="B101" s="85"/>
      <c r="C101" s="158"/>
      <c r="G101" s="565"/>
    </row>
    <row r="102" spans="2:7" ht="17.25">
      <c r="B102" s="85"/>
      <c r="C102" s="158"/>
      <c r="G102" s="565"/>
    </row>
    <row r="103" spans="2:7" ht="17.25">
      <c r="B103" s="85"/>
      <c r="C103" s="158"/>
      <c r="G103" s="565"/>
    </row>
    <row r="104" spans="2:7" ht="17.25">
      <c r="B104" s="85"/>
      <c r="C104" s="158"/>
      <c r="G104" s="565"/>
    </row>
    <row r="105" spans="2:7" ht="17.25">
      <c r="B105" s="85"/>
      <c r="C105" s="158"/>
      <c r="G105" s="565"/>
    </row>
    <row r="106" spans="2:7" ht="17.25">
      <c r="B106" s="85"/>
      <c r="C106" s="158"/>
      <c r="G106" s="565"/>
    </row>
    <row r="107" spans="2:7" ht="17.25">
      <c r="B107" s="85"/>
      <c r="C107" s="158"/>
      <c r="G107" s="565"/>
    </row>
    <row r="108" spans="2:7" ht="17.25">
      <c r="B108" s="85"/>
      <c r="C108" s="158"/>
      <c r="G108" s="565"/>
    </row>
    <row r="109" spans="2:7" ht="17.25">
      <c r="B109" s="85"/>
      <c r="C109" s="158"/>
      <c r="G109" s="565"/>
    </row>
    <row r="110" spans="2:7" ht="17.25">
      <c r="B110" s="85"/>
      <c r="C110" s="158"/>
      <c r="G110" s="565"/>
    </row>
    <row r="111" spans="2:7" ht="17.25">
      <c r="B111" s="85"/>
      <c r="C111" s="158"/>
      <c r="G111" s="565"/>
    </row>
    <row r="112" spans="2:7" ht="17.25">
      <c r="B112" s="85"/>
      <c r="C112" s="158"/>
      <c r="G112" s="565"/>
    </row>
    <row r="113" spans="2:7" ht="17.25">
      <c r="B113" s="85"/>
      <c r="C113" s="158"/>
      <c r="G113" s="565"/>
    </row>
    <row r="114" spans="1:14" s="26" customFormat="1" ht="18.75">
      <c r="A114"/>
      <c r="B114" s="85"/>
      <c r="C114" s="158"/>
      <c r="D114"/>
      <c r="E114"/>
      <c r="F114"/>
      <c r="G114" s="565"/>
      <c r="H114"/>
      <c r="I114"/>
      <c r="J114"/>
      <c r="K114"/>
      <c r="L114"/>
      <c r="M114"/>
      <c r="N114"/>
    </row>
    <row r="115" spans="1:14" s="26" customFormat="1" ht="18.75">
      <c r="A115"/>
      <c r="B115" s="85"/>
      <c r="C115" s="158"/>
      <c r="D115"/>
      <c r="E115"/>
      <c r="F115"/>
      <c r="G115" s="565"/>
      <c r="H115"/>
      <c r="I115"/>
      <c r="J115"/>
      <c r="K115"/>
      <c r="L115"/>
      <c r="M115"/>
      <c r="N115"/>
    </row>
    <row r="116" spans="1:14" s="26" customFormat="1" ht="18.75">
      <c r="A116"/>
      <c r="B116" s="85"/>
      <c r="C116" s="158"/>
      <c r="D116"/>
      <c r="E116"/>
      <c r="F116"/>
      <c r="G116" s="565"/>
      <c r="H116"/>
      <c r="I116"/>
      <c r="J116"/>
      <c r="K116"/>
      <c r="L116"/>
      <c r="M116"/>
      <c r="N116"/>
    </row>
    <row r="117" spans="1:14" s="26" customFormat="1" ht="18.75">
      <c r="A117"/>
      <c r="B117" s="85"/>
      <c r="C117" s="158"/>
      <c r="D117"/>
      <c r="E117"/>
      <c r="F117"/>
      <c r="G117" s="565"/>
      <c r="H117"/>
      <c r="I117"/>
      <c r="J117"/>
      <c r="K117"/>
      <c r="L117"/>
      <c r="M117"/>
      <c r="N117"/>
    </row>
    <row r="118" spans="1:14" s="26" customFormat="1" ht="18.75">
      <c r="A118"/>
      <c r="B118" s="85"/>
      <c r="C118" s="158"/>
      <c r="D118"/>
      <c r="E118"/>
      <c r="F118"/>
      <c r="G118" s="565"/>
      <c r="H118"/>
      <c r="I118"/>
      <c r="J118"/>
      <c r="K118"/>
      <c r="L118"/>
      <c r="M118"/>
      <c r="N118"/>
    </row>
    <row r="119" spans="1:14" s="26" customFormat="1" ht="18.75">
      <c r="A119"/>
      <c r="B119" s="85"/>
      <c r="C119" s="158"/>
      <c r="D119"/>
      <c r="E119"/>
      <c r="F119"/>
      <c r="G119" s="565"/>
      <c r="H119"/>
      <c r="I119"/>
      <c r="J119"/>
      <c r="K119"/>
      <c r="L119"/>
      <c r="M119"/>
      <c r="N119"/>
    </row>
    <row r="120" spans="1:14" s="26" customFormat="1" ht="18.75">
      <c r="A120"/>
      <c r="B120" s="85"/>
      <c r="C120" s="158"/>
      <c r="D120"/>
      <c r="E120"/>
      <c r="F120"/>
      <c r="G120" s="565"/>
      <c r="H120"/>
      <c r="I120"/>
      <c r="J120"/>
      <c r="K120"/>
      <c r="L120"/>
      <c r="M120"/>
      <c r="N120"/>
    </row>
    <row r="121" spans="1:14" s="26" customFormat="1" ht="18.75">
      <c r="A121"/>
      <c r="B121" s="85"/>
      <c r="C121" s="158"/>
      <c r="D121"/>
      <c r="E121"/>
      <c r="F121"/>
      <c r="G121" s="565"/>
      <c r="H121"/>
      <c r="I121"/>
      <c r="J121"/>
      <c r="K121"/>
      <c r="L121"/>
      <c r="M121"/>
      <c r="N121"/>
    </row>
    <row r="122" spans="1:14" s="26" customFormat="1" ht="18.75">
      <c r="A122"/>
      <c r="B122" s="85"/>
      <c r="C122" s="158"/>
      <c r="D122"/>
      <c r="E122"/>
      <c r="F122"/>
      <c r="G122" s="565"/>
      <c r="H122"/>
      <c r="I122"/>
      <c r="J122"/>
      <c r="K122"/>
      <c r="L122"/>
      <c r="M122"/>
      <c r="N122"/>
    </row>
    <row r="123" spans="1:14" s="26" customFormat="1" ht="18.75">
      <c r="A123"/>
      <c r="B123" s="85"/>
      <c r="C123" s="158"/>
      <c r="D123"/>
      <c r="E123"/>
      <c r="F123"/>
      <c r="G123" s="565"/>
      <c r="H123"/>
      <c r="I123"/>
      <c r="J123"/>
      <c r="K123"/>
      <c r="L123"/>
      <c r="M123"/>
      <c r="N123"/>
    </row>
    <row r="124" spans="1:14" s="26" customFormat="1" ht="18.75">
      <c r="A124"/>
      <c r="B124" s="85"/>
      <c r="C124" s="158"/>
      <c r="D124"/>
      <c r="E124"/>
      <c r="F124"/>
      <c r="G124" s="565"/>
      <c r="H124"/>
      <c r="I124"/>
      <c r="J124"/>
      <c r="K124"/>
      <c r="L124"/>
      <c r="M124"/>
      <c r="N124"/>
    </row>
    <row r="125" spans="1:14" s="26" customFormat="1" ht="18.75">
      <c r="A125"/>
      <c r="B125" s="85"/>
      <c r="C125" s="158"/>
      <c r="D125"/>
      <c r="E125"/>
      <c r="F125"/>
      <c r="G125" s="565"/>
      <c r="H125"/>
      <c r="I125"/>
      <c r="J125"/>
      <c r="K125"/>
      <c r="L125"/>
      <c r="M125"/>
      <c r="N125"/>
    </row>
    <row r="126" spans="1:14" s="26" customFormat="1" ht="18.75">
      <c r="A126"/>
      <c r="B126" s="85"/>
      <c r="C126" s="158"/>
      <c r="D126"/>
      <c r="E126"/>
      <c r="F126"/>
      <c r="G126" s="565"/>
      <c r="H126"/>
      <c r="I126"/>
      <c r="J126"/>
      <c r="K126"/>
      <c r="L126"/>
      <c r="M126"/>
      <c r="N126"/>
    </row>
    <row r="127" spans="1:14" s="26" customFormat="1" ht="18.75">
      <c r="A127"/>
      <c r="B127" s="85"/>
      <c r="C127" s="158"/>
      <c r="D127"/>
      <c r="E127"/>
      <c r="F127"/>
      <c r="G127" s="565"/>
      <c r="H127"/>
      <c r="I127"/>
      <c r="J127"/>
      <c r="K127"/>
      <c r="L127"/>
      <c r="M127"/>
      <c r="N127"/>
    </row>
    <row r="128" spans="1:14" s="26" customFormat="1" ht="18.75">
      <c r="A128"/>
      <c r="B128" s="85"/>
      <c r="C128" s="158"/>
      <c r="D128"/>
      <c r="E128"/>
      <c r="F128"/>
      <c r="G128" s="565"/>
      <c r="H128"/>
      <c r="I128"/>
      <c r="J128"/>
      <c r="K128"/>
      <c r="L128"/>
      <c r="M128"/>
      <c r="N128"/>
    </row>
    <row r="129" spans="1:14" s="26" customFormat="1" ht="18.75">
      <c r="A129"/>
      <c r="B129" s="85"/>
      <c r="C129" s="158"/>
      <c r="D129"/>
      <c r="E129"/>
      <c r="F129"/>
      <c r="G129" s="565"/>
      <c r="H129"/>
      <c r="I129"/>
      <c r="J129"/>
      <c r="K129"/>
      <c r="L129"/>
      <c r="M129"/>
      <c r="N129"/>
    </row>
    <row r="130" spans="1:14" s="26" customFormat="1" ht="18.75">
      <c r="A130"/>
      <c r="B130" s="85"/>
      <c r="C130" s="158"/>
      <c r="D130"/>
      <c r="E130"/>
      <c r="F130"/>
      <c r="G130" s="565"/>
      <c r="H130"/>
      <c r="I130"/>
      <c r="J130"/>
      <c r="K130"/>
      <c r="L130"/>
      <c r="M130"/>
      <c r="N130"/>
    </row>
    <row r="131" spans="1:14" s="26" customFormat="1" ht="18.75">
      <c r="A131"/>
      <c r="B131" s="85"/>
      <c r="C131" s="158"/>
      <c r="D131"/>
      <c r="E131"/>
      <c r="F131"/>
      <c r="G131" s="565"/>
      <c r="H131"/>
      <c r="I131"/>
      <c r="J131"/>
      <c r="K131"/>
      <c r="L131"/>
      <c r="M131"/>
      <c r="N131"/>
    </row>
    <row r="132" spans="1:14" s="26" customFormat="1" ht="18.75">
      <c r="A132"/>
      <c r="B132" s="85"/>
      <c r="C132" s="158"/>
      <c r="D132"/>
      <c r="E132"/>
      <c r="F132"/>
      <c r="G132" s="565"/>
      <c r="H132"/>
      <c r="I132"/>
      <c r="J132"/>
      <c r="K132"/>
      <c r="L132"/>
      <c r="M132"/>
      <c r="N132"/>
    </row>
    <row r="133" spans="1:8" s="26" customFormat="1" ht="21">
      <c r="A133" s="25"/>
      <c r="B133" s="171"/>
      <c r="C133" s="159"/>
      <c r="D133" s="102"/>
      <c r="E133" s="25"/>
      <c r="G133" s="25"/>
      <c r="H133"/>
    </row>
    <row r="134" spans="1:8" s="26" customFormat="1" ht="21">
      <c r="A134" s="25"/>
      <c r="B134" s="171"/>
      <c r="C134" s="159"/>
      <c r="D134" s="102"/>
      <c r="E134" s="25"/>
      <c r="G134" s="25"/>
      <c r="H134"/>
    </row>
    <row r="135" spans="1:8" s="26" customFormat="1" ht="21">
      <c r="A135" s="25"/>
      <c r="B135" s="171"/>
      <c r="C135" s="159"/>
      <c r="D135" s="102"/>
      <c r="E135" s="25"/>
      <c r="G135" s="25"/>
      <c r="H135"/>
    </row>
    <row r="136" spans="1:8" s="26" customFormat="1" ht="21">
      <c r="A136" s="25"/>
      <c r="B136" s="171"/>
      <c r="C136" s="159"/>
      <c r="D136" s="102"/>
      <c r="E136" s="25"/>
      <c r="G136" s="25"/>
      <c r="H136"/>
    </row>
    <row r="137" spans="1:8" s="26" customFormat="1" ht="21">
      <c r="A137" s="25"/>
      <c r="B137" s="171"/>
      <c r="C137" s="159"/>
      <c r="D137" s="102"/>
      <c r="E137" s="25"/>
      <c r="G137" s="25"/>
      <c r="H137"/>
    </row>
    <row r="138" spans="1:8" s="26" customFormat="1" ht="21">
      <c r="A138" s="25"/>
      <c r="B138" s="171"/>
      <c r="C138" s="159"/>
      <c r="D138" s="102"/>
      <c r="E138" s="25"/>
      <c r="G138" s="25"/>
      <c r="H138"/>
    </row>
    <row r="139" spans="1:8" s="26" customFormat="1" ht="21">
      <c r="A139" s="25"/>
      <c r="B139" s="171"/>
      <c r="C139" s="159"/>
      <c r="D139" s="102"/>
      <c r="E139" s="25"/>
      <c r="G139" s="25"/>
      <c r="H139"/>
    </row>
    <row r="140" spans="1:8" s="26" customFormat="1" ht="21">
      <c r="A140" s="25"/>
      <c r="B140" s="171"/>
      <c r="C140" s="159"/>
      <c r="D140" s="102"/>
      <c r="E140" s="25"/>
      <c r="G140" s="25"/>
      <c r="H140"/>
    </row>
    <row r="141" spans="1:8" s="26" customFormat="1" ht="21">
      <c r="A141" s="25"/>
      <c r="B141" s="171"/>
      <c r="C141" s="159"/>
      <c r="D141" s="102"/>
      <c r="E141" s="25"/>
      <c r="G141" s="25"/>
      <c r="H141"/>
    </row>
    <row r="142" spans="1:8" s="26" customFormat="1" ht="21">
      <c r="A142" s="25"/>
      <c r="B142" s="171"/>
      <c r="C142" s="159"/>
      <c r="D142" s="102"/>
      <c r="E142" s="25"/>
      <c r="G142" s="25"/>
      <c r="H142"/>
    </row>
    <row r="143" spans="1:8" s="26" customFormat="1" ht="21">
      <c r="A143" s="25"/>
      <c r="B143" s="171"/>
      <c r="C143" s="159"/>
      <c r="D143" s="102"/>
      <c r="E143" s="25"/>
      <c r="G143" s="25"/>
      <c r="H143"/>
    </row>
    <row r="144" spans="1:8" s="26" customFormat="1" ht="21">
      <c r="A144" s="25"/>
      <c r="B144" s="171"/>
      <c r="C144" s="159"/>
      <c r="D144" s="102"/>
      <c r="E144" s="25"/>
      <c r="G144" s="25"/>
      <c r="H144"/>
    </row>
    <row r="145" spans="1:8" s="26" customFormat="1" ht="21">
      <c r="A145" s="25"/>
      <c r="B145" s="171"/>
      <c r="C145" s="159"/>
      <c r="D145" s="102"/>
      <c r="E145" s="25"/>
      <c r="G145" s="25"/>
      <c r="H145"/>
    </row>
    <row r="146" spans="1:8" s="26" customFormat="1" ht="21">
      <c r="A146" s="25"/>
      <c r="B146" s="171"/>
      <c r="C146" s="159"/>
      <c r="D146" s="102"/>
      <c r="E146" s="25"/>
      <c r="G146" s="25"/>
      <c r="H146"/>
    </row>
    <row r="147" spans="1:8" s="26" customFormat="1" ht="21">
      <c r="A147" s="25"/>
      <c r="B147" s="171"/>
      <c r="C147" s="159"/>
      <c r="D147" s="102"/>
      <c r="E147" s="25"/>
      <c r="G147" s="25"/>
      <c r="H147"/>
    </row>
    <row r="148" spans="1:8" s="26" customFormat="1" ht="21">
      <c r="A148" s="25"/>
      <c r="B148" s="171"/>
      <c r="C148" s="159"/>
      <c r="D148" s="102"/>
      <c r="E148" s="25"/>
      <c r="G148" s="25"/>
      <c r="H148"/>
    </row>
    <row r="149" spans="1:8" s="26" customFormat="1" ht="21">
      <c r="A149" s="25"/>
      <c r="B149" s="171"/>
      <c r="C149" s="159"/>
      <c r="D149" s="102"/>
      <c r="E149" s="25"/>
      <c r="G149" s="25"/>
      <c r="H149"/>
    </row>
    <row r="150" spans="1:8" s="26" customFormat="1" ht="21">
      <c r="A150" s="25"/>
      <c r="B150" s="171"/>
      <c r="C150" s="159"/>
      <c r="D150" s="102"/>
      <c r="E150" s="25"/>
      <c r="G150" s="25"/>
      <c r="H150"/>
    </row>
    <row r="151" spans="1:8" s="26" customFormat="1" ht="21">
      <c r="A151" s="25"/>
      <c r="B151" s="171"/>
      <c r="C151" s="159"/>
      <c r="D151" s="102"/>
      <c r="E151" s="25"/>
      <c r="G151" s="25"/>
      <c r="H151"/>
    </row>
    <row r="152" spans="1:8" s="26" customFormat="1" ht="21">
      <c r="A152" s="25"/>
      <c r="B152" s="171"/>
      <c r="C152" s="159"/>
      <c r="D152" s="102"/>
      <c r="E152" s="25"/>
      <c r="G152" s="25"/>
      <c r="H152"/>
    </row>
    <row r="153" spans="1:8" s="26" customFormat="1" ht="21">
      <c r="A153" s="25"/>
      <c r="B153" s="171"/>
      <c r="C153" s="159"/>
      <c r="D153" s="102"/>
      <c r="E153" s="25"/>
      <c r="G153" s="25"/>
      <c r="H153"/>
    </row>
    <row r="154" spans="1:8" s="26" customFormat="1" ht="21">
      <c r="A154" s="25"/>
      <c r="B154" s="171"/>
      <c r="C154" s="159"/>
      <c r="D154" s="102"/>
      <c r="E154" s="25"/>
      <c r="G154" s="25"/>
      <c r="H154"/>
    </row>
    <row r="155" spans="1:8" s="26" customFormat="1" ht="21">
      <c r="A155" s="25"/>
      <c r="B155" s="171"/>
      <c r="C155" s="159"/>
      <c r="D155" s="102"/>
      <c r="E155" s="25"/>
      <c r="G155" s="25"/>
      <c r="H155"/>
    </row>
    <row r="156" spans="1:8" s="26" customFormat="1" ht="21">
      <c r="A156" s="25"/>
      <c r="B156" s="171"/>
      <c r="C156" s="159"/>
      <c r="D156" s="102"/>
      <c r="E156" s="25"/>
      <c r="G156" s="25"/>
      <c r="H156"/>
    </row>
    <row r="157" spans="1:8" s="26" customFormat="1" ht="21">
      <c r="A157" s="25"/>
      <c r="B157" s="171"/>
      <c r="C157" s="159"/>
      <c r="D157" s="102"/>
      <c r="E157" s="25"/>
      <c r="G157" s="25"/>
      <c r="H157"/>
    </row>
    <row r="158" spans="1:8" s="26" customFormat="1" ht="21">
      <c r="A158" s="25"/>
      <c r="B158" s="171"/>
      <c r="C158" s="159"/>
      <c r="D158" s="102"/>
      <c r="E158" s="25"/>
      <c r="G158" s="25"/>
      <c r="H158"/>
    </row>
    <row r="159" spans="1:8" s="26" customFormat="1" ht="21">
      <c r="A159" s="25"/>
      <c r="B159" s="171"/>
      <c r="C159" s="159"/>
      <c r="D159" s="102"/>
      <c r="E159" s="25"/>
      <c r="G159" s="25"/>
      <c r="H159"/>
    </row>
    <row r="160" spans="1:8" s="26" customFormat="1" ht="21">
      <c r="A160" s="25"/>
      <c r="B160" s="171"/>
      <c r="C160" s="159"/>
      <c r="D160" s="102"/>
      <c r="E160" s="25"/>
      <c r="G160" s="25"/>
      <c r="H160"/>
    </row>
    <row r="161" spans="1:8" s="26" customFormat="1" ht="21">
      <c r="A161" s="25"/>
      <c r="B161" s="171"/>
      <c r="C161" s="159"/>
      <c r="D161" s="102"/>
      <c r="E161" s="25"/>
      <c r="G161" s="25"/>
      <c r="H161"/>
    </row>
    <row r="162" spans="1:8" s="26" customFormat="1" ht="21">
      <c r="A162" s="25"/>
      <c r="B162" s="171"/>
      <c r="C162" s="159"/>
      <c r="D162" s="102"/>
      <c r="E162" s="25"/>
      <c r="G162" s="25"/>
      <c r="H162"/>
    </row>
    <row r="163" spans="1:8" s="26" customFormat="1" ht="21">
      <c r="A163" s="25"/>
      <c r="B163" s="171"/>
      <c r="C163" s="159"/>
      <c r="D163" s="102"/>
      <c r="E163" s="25"/>
      <c r="G163" s="25"/>
      <c r="H163"/>
    </row>
    <row r="164" spans="1:8" s="26" customFormat="1" ht="21">
      <c r="A164" s="25"/>
      <c r="B164" s="171"/>
      <c r="C164" s="159"/>
      <c r="D164" s="102"/>
      <c r="E164" s="25"/>
      <c r="G164" s="25"/>
      <c r="H164"/>
    </row>
    <row r="165" spans="1:8" s="26" customFormat="1" ht="21">
      <c r="A165" s="25"/>
      <c r="B165" s="171"/>
      <c r="C165" s="159"/>
      <c r="D165" s="102"/>
      <c r="E165" s="25"/>
      <c r="G165" s="25"/>
      <c r="H165"/>
    </row>
    <row r="166" spans="1:8" s="26" customFormat="1" ht="21">
      <c r="A166" s="25"/>
      <c r="B166" s="171"/>
      <c r="C166" s="159"/>
      <c r="D166" s="102"/>
      <c r="E166" s="25"/>
      <c r="G166" s="25"/>
      <c r="H166"/>
    </row>
    <row r="167" spans="1:8" s="26" customFormat="1" ht="21">
      <c r="A167" s="25"/>
      <c r="B167" s="171"/>
      <c r="C167" s="159"/>
      <c r="D167" s="102"/>
      <c r="E167" s="25"/>
      <c r="G167" s="25"/>
      <c r="H167"/>
    </row>
    <row r="168" spans="1:8" s="26" customFormat="1" ht="21">
      <c r="A168" s="25"/>
      <c r="B168" s="171"/>
      <c r="C168" s="159"/>
      <c r="D168" s="102"/>
      <c r="E168" s="25"/>
      <c r="G168" s="25"/>
      <c r="H168"/>
    </row>
    <row r="169" spans="1:8" s="26" customFormat="1" ht="21">
      <c r="A169" s="25"/>
      <c r="B169" s="171"/>
      <c r="C169" s="159"/>
      <c r="D169" s="102"/>
      <c r="E169" s="25"/>
      <c r="G169" s="25"/>
      <c r="H169"/>
    </row>
    <row r="170" spans="1:8" s="26" customFormat="1" ht="21">
      <c r="A170" s="25"/>
      <c r="B170" s="171"/>
      <c r="C170" s="159"/>
      <c r="D170" s="102"/>
      <c r="E170" s="25"/>
      <c r="G170" s="25"/>
      <c r="H170"/>
    </row>
    <row r="171" spans="1:8" s="26" customFormat="1" ht="21">
      <c r="A171" s="25"/>
      <c r="B171" s="171"/>
      <c r="C171" s="159"/>
      <c r="D171" s="102"/>
      <c r="E171" s="25"/>
      <c r="G171" s="25"/>
      <c r="H171"/>
    </row>
    <row r="172" spans="1:8" s="26" customFormat="1" ht="21">
      <c r="A172" s="25"/>
      <c r="B172" s="171"/>
      <c r="C172" s="159"/>
      <c r="D172" s="102"/>
      <c r="E172" s="25"/>
      <c r="G172" s="25"/>
      <c r="H172"/>
    </row>
    <row r="173" spans="1:8" s="26" customFormat="1" ht="21">
      <c r="A173" s="25"/>
      <c r="B173" s="171"/>
      <c r="C173" s="159"/>
      <c r="D173" s="102"/>
      <c r="E173" s="25"/>
      <c r="G173" s="25"/>
      <c r="H173"/>
    </row>
    <row r="174" spans="1:8" s="26" customFormat="1" ht="21">
      <c r="A174" s="25"/>
      <c r="B174" s="171"/>
      <c r="C174" s="159"/>
      <c r="D174" s="102"/>
      <c r="E174" s="25"/>
      <c r="G174" s="25"/>
      <c r="H174"/>
    </row>
    <row r="175" spans="1:8" s="26" customFormat="1" ht="21">
      <c r="A175" s="25"/>
      <c r="B175" s="171"/>
      <c r="C175" s="159"/>
      <c r="D175" s="102"/>
      <c r="E175" s="25"/>
      <c r="G175" s="25"/>
      <c r="H175"/>
    </row>
    <row r="176" spans="1:8" s="26" customFormat="1" ht="21">
      <c r="A176" s="25"/>
      <c r="B176" s="171"/>
      <c r="C176" s="159"/>
      <c r="D176" s="102"/>
      <c r="E176" s="25"/>
      <c r="G176" s="25"/>
      <c r="H176"/>
    </row>
    <row r="177" spans="1:8" s="26" customFormat="1" ht="21">
      <c r="A177" s="25"/>
      <c r="B177" s="171"/>
      <c r="C177" s="159"/>
      <c r="D177" s="102"/>
      <c r="E177" s="25"/>
      <c r="G177" s="25"/>
      <c r="H177"/>
    </row>
    <row r="178" spans="1:8" s="26" customFormat="1" ht="21">
      <c r="A178" s="25"/>
      <c r="B178" s="171"/>
      <c r="C178" s="159"/>
      <c r="D178" s="102"/>
      <c r="E178" s="25"/>
      <c r="G178" s="25"/>
      <c r="H178"/>
    </row>
    <row r="179" spans="1:8" s="26" customFormat="1" ht="21">
      <c r="A179" s="25"/>
      <c r="B179" s="171"/>
      <c r="C179" s="159"/>
      <c r="D179" s="102"/>
      <c r="E179" s="25"/>
      <c r="G179" s="25"/>
      <c r="H179"/>
    </row>
    <row r="180" spans="1:8" s="26" customFormat="1" ht="21">
      <c r="A180" s="25"/>
      <c r="B180" s="171"/>
      <c r="C180" s="159"/>
      <c r="D180" s="102"/>
      <c r="E180" s="25"/>
      <c r="G180" s="25"/>
      <c r="H180"/>
    </row>
    <row r="181" spans="1:8" s="26" customFormat="1" ht="21">
      <c r="A181" s="25"/>
      <c r="B181" s="171"/>
      <c r="C181" s="159"/>
      <c r="D181" s="102"/>
      <c r="E181" s="25"/>
      <c r="G181" s="25"/>
      <c r="H181"/>
    </row>
    <row r="182" spans="1:8" s="26" customFormat="1" ht="21">
      <c r="A182" s="25"/>
      <c r="B182" s="171"/>
      <c r="C182" s="159"/>
      <c r="D182" s="102"/>
      <c r="E182" s="25"/>
      <c r="G182" s="25"/>
      <c r="H182"/>
    </row>
    <row r="183" spans="1:8" s="26" customFormat="1" ht="21">
      <c r="A183" s="25"/>
      <c r="B183" s="171"/>
      <c r="C183" s="159"/>
      <c r="D183" s="102"/>
      <c r="E183" s="25"/>
      <c r="G183" s="25"/>
      <c r="H183"/>
    </row>
    <row r="184" spans="1:8" s="26" customFormat="1" ht="21">
      <c r="A184" s="25"/>
      <c r="B184" s="171"/>
      <c r="C184" s="159"/>
      <c r="D184" s="102"/>
      <c r="E184" s="25"/>
      <c r="G184" s="25"/>
      <c r="H184"/>
    </row>
    <row r="185" spans="1:8" s="26" customFormat="1" ht="21">
      <c r="A185" s="25"/>
      <c r="B185" s="171"/>
      <c r="C185" s="159"/>
      <c r="D185" s="102"/>
      <c r="E185" s="25"/>
      <c r="G185" s="25"/>
      <c r="H185"/>
    </row>
    <row r="186" spans="1:8" s="26" customFormat="1" ht="21">
      <c r="A186" s="25"/>
      <c r="B186" s="171"/>
      <c r="C186" s="159"/>
      <c r="D186" s="102"/>
      <c r="E186" s="25"/>
      <c r="G186" s="25"/>
      <c r="H186"/>
    </row>
    <row r="187" spans="1:8" s="26" customFormat="1" ht="21">
      <c r="A187" s="25"/>
      <c r="B187" s="171"/>
      <c r="C187" s="159"/>
      <c r="D187" s="102"/>
      <c r="E187" s="25"/>
      <c r="G187" s="25"/>
      <c r="H187"/>
    </row>
    <row r="188" spans="1:8" s="26" customFormat="1" ht="21">
      <c r="A188" s="25"/>
      <c r="B188" s="171"/>
      <c r="C188" s="159"/>
      <c r="D188" s="102"/>
      <c r="E188" s="25"/>
      <c r="G188" s="25"/>
      <c r="H188"/>
    </row>
    <row r="189" spans="1:8" s="26" customFormat="1" ht="21">
      <c r="A189" s="25"/>
      <c r="B189" s="171"/>
      <c r="C189" s="159"/>
      <c r="D189" s="102"/>
      <c r="E189" s="25"/>
      <c r="G189" s="25"/>
      <c r="H189"/>
    </row>
    <row r="190" spans="1:8" s="26" customFormat="1" ht="21">
      <c r="A190" s="25"/>
      <c r="B190" s="171"/>
      <c r="C190" s="159"/>
      <c r="D190" s="102"/>
      <c r="E190" s="25"/>
      <c r="G190" s="25"/>
      <c r="H190"/>
    </row>
    <row r="191" spans="1:8" s="26" customFormat="1" ht="21">
      <c r="A191" s="25"/>
      <c r="B191" s="171"/>
      <c r="C191" s="159"/>
      <c r="D191" s="102"/>
      <c r="E191" s="25"/>
      <c r="G191" s="25"/>
      <c r="H191"/>
    </row>
    <row r="192" spans="1:8" s="26" customFormat="1" ht="21">
      <c r="A192" s="25"/>
      <c r="B192" s="171"/>
      <c r="C192" s="159"/>
      <c r="D192" s="102"/>
      <c r="E192" s="25"/>
      <c r="G192" s="25"/>
      <c r="H192"/>
    </row>
    <row r="193" spans="1:8" s="26" customFormat="1" ht="21">
      <c r="A193" s="25"/>
      <c r="B193" s="171"/>
      <c r="C193" s="159"/>
      <c r="D193" s="102"/>
      <c r="E193" s="25"/>
      <c r="G193" s="25"/>
      <c r="H193"/>
    </row>
    <row r="194" spans="1:8" s="26" customFormat="1" ht="21">
      <c r="A194" s="25"/>
      <c r="B194" s="171"/>
      <c r="C194" s="159"/>
      <c r="D194" s="102"/>
      <c r="E194" s="25"/>
      <c r="G194" s="25"/>
      <c r="H194"/>
    </row>
    <row r="195" spans="1:8" s="26" customFormat="1" ht="21">
      <c r="A195" s="25"/>
      <c r="B195" s="171"/>
      <c r="C195" s="159"/>
      <c r="D195" s="102"/>
      <c r="E195" s="25"/>
      <c r="G195" s="25"/>
      <c r="H195"/>
    </row>
    <row r="196" spans="1:8" s="26" customFormat="1" ht="21">
      <c r="A196" s="25"/>
      <c r="B196" s="171"/>
      <c r="C196" s="159"/>
      <c r="D196" s="102"/>
      <c r="E196" s="25"/>
      <c r="G196" s="25"/>
      <c r="H196"/>
    </row>
    <row r="197" spans="1:8" s="26" customFormat="1" ht="21">
      <c r="A197" s="25"/>
      <c r="B197" s="171"/>
      <c r="C197" s="159"/>
      <c r="D197" s="102"/>
      <c r="E197" s="25"/>
      <c r="G197" s="25"/>
      <c r="H197"/>
    </row>
    <row r="198" spans="1:8" s="26" customFormat="1" ht="21">
      <c r="A198" s="25"/>
      <c r="B198" s="171"/>
      <c r="C198" s="159"/>
      <c r="D198" s="102"/>
      <c r="E198" s="25"/>
      <c r="G198" s="25"/>
      <c r="H198"/>
    </row>
    <row r="199" spans="1:8" s="26" customFormat="1" ht="21">
      <c r="A199" s="25"/>
      <c r="B199" s="171"/>
      <c r="C199" s="159"/>
      <c r="D199" s="102"/>
      <c r="E199" s="25"/>
      <c r="G199" s="25"/>
      <c r="H199"/>
    </row>
    <row r="200" spans="1:8" s="26" customFormat="1" ht="21">
      <c r="A200" s="25"/>
      <c r="B200" s="171"/>
      <c r="C200" s="159"/>
      <c r="D200" s="102"/>
      <c r="E200" s="25"/>
      <c r="G200" s="25"/>
      <c r="H200"/>
    </row>
    <row r="201" spans="1:8" s="26" customFormat="1" ht="21">
      <c r="A201" s="25"/>
      <c r="B201" s="171"/>
      <c r="C201" s="159"/>
      <c r="D201" s="102"/>
      <c r="E201" s="25"/>
      <c r="G201" s="25"/>
      <c r="H201"/>
    </row>
    <row r="202" spans="1:8" s="26" customFormat="1" ht="21">
      <c r="A202" s="25"/>
      <c r="B202" s="171"/>
      <c r="C202" s="159"/>
      <c r="D202" s="102"/>
      <c r="E202" s="25"/>
      <c r="G202" s="25"/>
      <c r="H202"/>
    </row>
    <row r="203" spans="1:8" s="26" customFormat="1" ht="21">
      <c r="A203" s="25"/>
      <c r="B203" s="171"/>
      <c r="C203" s="159"/>
      <c r="D203" s="102"/>
      <c r="E203" s="25"/>
      <c r="G203" s="25"/>
      <c r="H203"/>
    </row>
    <row r="204" spans="1:8" s="26" customFormat="1" ht="21">
      <c r="A204" s="25"/>
      <c r="B204" s="171"/>
      <c r="C204" s="159"/>
      <c r="D204" s="102"/>
      <c r="E204" s="25"/>
      <c r="G204" s="25"/>
      <c r="H204"/>
    </row>
    <row r="205" spans="1:8" s="26" customFormat="1" ht="21">
      <c r="A205" s="25"/>
      <c r="B205" s="171"/>
      <c r="C205" s="159"/>
      <c r="D205" s="102"/>
      <c r="E205" s="25"/>
      <c r="G205" s="25"/>
      <c r="H205"/>
    </row>
    <row r="206" spans="1:8" s="26" customFormat="1" ht="21">
      <c r="A206" s="25"/>
      <c r="B206" s="171"/>
      <c r="C206" s="159"/>
      <c r="D206" s="102"/>
      <c r="E206" s="25"/>
      <c r="G206" s="25"/>
      <c r="H206"/>
    </row>
    <row r="207" spans="1:8" s="26" customFormat="1" ht="21.75">
      <c r="A207" s="103"/>
      <c r="B207" s="172"/>
      <c r="C207" s="160"/>
      <c r="D207" s="104"/>
      <c r="E207" s="103"/>
      <c r="F207" s="6"/>
      <c r="G207" s="25"/>
      <c r="H207"/>
    </row>
    <row r="208" spans="1:8" s="26" customFormat="1" ht="21.75">
      <c r="A208" s="103"/>
      <c r="B208" s="172"/>
      <c r="C208" s="160"/>
      <c r="D208" s="104"/>
      <c r="E208" s="103"/>
      <c r="F208" s="6"/>
      <c r="G208" s="25"/>
      <c r="H208"/>
    </row>
    <row r="209" spans="1:8" s="26" customFormat="1" ht="21.75">
      <c r="A209" s="103"/>
      <c r="B209" s="172"/>
      <c r="C209" s="160"/>
      <c r="D209" s="104"/>
      <c r="E209" s="103"/>
      <c r="F209" s="6"/>
      <c r="G209" s="25"/>
      <c r="H209"/>
    </row>
    <row r="210" spans="1:8" s="26" customFormat="1" ht="21.75">
      <c r="A210" s="103"/>
      <c r="B210" s="172"/>
      <c r="C210" s="160"/>
      <c r="D210" s="104"/>
      <c r="E210" s="103"/>
      <c r="F210" s="6"/>
      <c r="G210" s="25"/>
      <c r="H210"/>
    </row>
    <row r="211" spans="1:8" s="26" customFormat="1" ht="21.75">
      <c r="A211" s="103"/>
      <c r="B211" s="172"/>
      <c r="C211" s="160"/>
      <c r="D211" s="104"/>
      <c r="E211" s="103"/>
      <c r="F211" s="6"/>
      <c r="G211" s="25"/>
      <c r="H211"/>
    </row>
    <row r="212" spans="1:8" s="26" customFormat="1" ht="21.75">
      <c r="A212" s="103"/>
      <c r="B212" s="172"/>
      <c r="C212" s="160"/>
      <c r="D212" s="104"/>
      <c r="E212" s="103"/>
      <c r="F212" s="6"/>
      <c r="G212" s="25"/>
      <c r="H212"/>
    </row>
    <row r="213" spans="1:8" s="26" customFormat="1" ht="21.75">
      <c r="A213" s="103"/>
      <c r="B213" s="172"/>
      <c r="C213" s="160"/>
      <c r="D213" s="104"/>
      <c r="E213" s="103"/>
      <c r="F213" s="6"/>
      <c r="G213" s="25"/>
      <c r="H213"/>
    </row>
    <row r="214" spans="1:8" s="26" customFormat="1" ht="21.75">
      <c r="A214" s="103"/>
      <c r="B214" s="172"/>
      <c r="C214" s="160"/>
      <c r="D214" s="104"/>
      <c r="E214" s="103"/>
      <c r="F214" s="6"/>
      <c r="G214" s="25"/>
      <c r="H214"/>
    </row>
    <row r="215" spans="1:8" s="26" customFormat="1" ht="21.75">
      <c r="A215" s="103"/>
      <c r="B215" s="172"/>
      <c r="C215" s="160"/>
      <c r="D215" s="104"/>
      <c r="E215" s="103"/>
      <c r="F215" s="6"/>
      <c r="G215" s="25"/>
      <c r="H215"/>
    </row>
    <row r="216" spans="1:8" s="26" customFormat="1" ht="21.75">
      <c r="A216" s="103"/>
      <c r="B216" s="172"/>
      <c r="C216" s="160"/>
      <c r="D216" s="104"/>
      <c r="E216" s="103"/>
      <c r="F216" s="6"/>
      <c r="G216" s="25"/>
      <c r="H216"/>
    </row>
    <row r="217" spans="1:8" s="26" customFormat="1" ht="21.75">
      <c r="A217" s="103"/>
      <c r="B217" s="172"/>
      <c r="C217" s="160"/>
      <c r="D217" s="104"/>
      <c r="E217" s="103"/>
      <c r="F217" s="6"/>
      <c r="G217" s="25"/>
      <c r="H217"/>
    </row>
    <row r="218" spans="1:8" s="26" customFormat="1" ht="21.75">
      <c r="A218" s="103"/>
      <c r="B218" s="172"/>
      <c r="C218" s="160"/>
      <c r="D218" s="104"/>
      <c r="E218" s="103"/>
      <c r="F218" s="6"/>
      <c r="G218" s="25"/>
      <c r="H218"/>
    </row>
    <row r="219" spans="1:8" s="26" customFormat="1" ht="21.75">
      <c r="A219" s="103"/>
      <c r="B219" s="172"/>
      <c r="C219" s="160"/>
      <c r="D219" s="104"/>
      <c r="E219" s="103"/>
      <c r="F219" s="6"/>
      <c r="G219" s="25"/>
      <c r="H219"/>
    </row>
    <row r="220" spans="1:8" s="26" customFormat="1" ht="21.75">
      <c r="A220" s="103"/>
      <c r="B220" s="172"/>
      <c r="C220" s="160"/>
      <c r="D220" s="104"/>
      <c r="E220" s="103"/>
      <c r="F220" s="6"/>
      <c r="G220" s="25"/>
      <c r="H220"/>
    </row>
    <row r="221" spans="1:8" s="26" customFormat="1" ht="21.75">
      <c r="A221" s="103"/>
      <c r="B221" s="172"/>
      <c r="C221" s="160"/>
      <c r="D221" s="104"/>
      <c r="E221" s="103"/>
      <c r="F221" s="6"/>
      <c r="G221" s="25"/>
      <c r="H221"/>
    </row>
    <row r="222" spans="1:8" s="26" customFormat="1" ht="21.75">
      <c r="A222" s="103"/>
      <c r="B222" s="172"/>
      <c r="C222" s="160"/>
      <c r="D222" s="104"/>
      <c r="E222" s="103"/>
      <c r="F222" s="6"/>
      <c r="G222" s="25"/>
      <c r="H222"/>
    </row>
    <row r="223" spans="1:8" s="26" customFormat="1" ht="21.75">
      <c r="A223" s="103"/>
      <c r="B223" s="172"/>
      <c r="C223" s="160"/>
      <c r="D223" s="104"/>
      <c r="E223" s="103"/>
      <c r="F223" s="6"/>
      <c r="G223" s="25"/>
      <c r="H223"/>
    </row>
    <row r="224" spans="1:8" s="26" customFormat="1" ht="21.75">
      <c r="A224" s="103"/>
      <c r="B224" s="172"/>
      <c r="C224" s="160"/>
      <c r="D224" s="104"/>
      <c r="E224" s="103"/>
      <c r="F224" s="6"/>
      <c r="G224" s="25"/>
      <c r="H224"/>
    </row>
    <row r="225" spans="1:8" s="26" customFormat="1" ht="21.75">
      <c r="A225" s="103"/>
      <c r="B225" s="172"/>
      <c r="C225" s="160"/>
      <c r="D225" s="104"/>
      <c r="E225" s="103"/>
      <c r="F225" s="6"/>
      <c r="G225" s="25"/>
      <c r="H225"/>
    </row>
    <row r="226" spans="1:8" s="26" customFormat="1" ht="21.75">
      <c r="A226" s="103"/>
      <c r="B226" s="172"/>
      <c r="C226" s="160"/>
      <c r="D226" s="104"/>
      <c r="E226" s="103"/>
      <c r="F226" s="6"/>
      <c r="G226" s="25"/>
      <c r="H226"/>
    </row>
    <row r="227" spans="1:8" s="26" customFormat="1" ht="21.75">
      <c r="A227" s="103"/>
      <c r="B227" s="172"/>
      <c r="C227" s="160"/>
      <c r="D227" s="104"/>
      <c r="E227" s="103"/>
      <c r="F227" s="6"/>
      <c r="G227" s="25"/>
      <c r="H227"/>
    </row>
    <row r="228" spans="1:8" s="26" customFormat="1" ht="21.75">
      <c r="A228" s="103"/>
      <c r="B228" s="172"/>
      <c r="C228" s="160"/>
      <c r="D228" s="104"/>
      <c r="E228" s="103"/>
      <c r="F228" s="6"/>
      <c r="G228" s="25"/>
      <c r="H228"/>
    </row>
    <row r="229" spans="1:8" s="26" customFormat="1" ht="21.75">
      <c r="A229" s="103"/>
      <c r="B229" s="172"/>
      <c r="C229" s="160"/>
      <c r="D229" s="104"/>
      <c r="E229" s="103"/>
      <c r="F229" s="6"/>
      <c r="G229" s="25"/>
      <c r="H229"/>
    </row>
    <row r="230" spans="1:8" s="26" customFormat="1" ht="21.75">
      <c r="A230" s="103"/>
      <c r="B230" s="172"/>
      <c r="C230" s="160"/>
      <c r="D230" s="104"/>
      <c r="E230" s="103"/>
      <c r="F230" s="6"/>
      <c r="G230" s="25"/>
      <c r="H230"/>
    </row>
    <row r="231" spans="1:8" s="26" customFormat="1" ht="21.75">
      <c r="A231" s="103"/>
      <c r="B231" s="172"/>
      <c r="C231" s="160"/>
      <c r="D231" s="104"/>
      <c r="E231" s="103"/>
      <c r="F231" s="6"/>
      <c r="G231" s="25"/>
      <c r="H231"/>
    </row>
    <row r="232" spans="1:8" s="26" customFormat="1" ht="21.75">
      <c r="A232" s="103"/>
      <c r="B232" s="172"/>
      <c r="C232" s="160"/>
      <c r="D232" s="104"/>
      <c r="E232" s="103"/>
      <c r="F232" s="6"/>
      <c r="G232" s="25"/>
      <c r="H232"/>
    </row>
    <row r="233" spans="1:8" s="26" customFormat="1" ht="21.75">
      <c r="A233" s="103"/>
      <c r="B233" s="172"/>
      <c r="C233" s="160"/>
      <c r="D233" s="104"/>
      <c r="E233" s="103"/>
      <c r="F233" s="6"/>
      <c r="G233" s="25"/>
      <c r="H233"/>
    </row>
    <row r="234" spans="1:8" s="26" customFormat="1" ht="21.75">
      <c r="A234" s="103"/>
      <c r="B234" s="172"/>
      <c r="C234" s="160"/>
      <c r="D234" s="104"/>
      <c r="E234" s="103"/>
      <c r="F234" s="6"/>
      <c r="G234" s="25"/>
      <c r="H234"/>
    </row>
    <row r="235" spans="1:8" s="26" customFormat="1" ht="21.75">
      <c r="A235" s="103"/>
      <c r="B235" s="172"/>
      <c r="C235" s="160"/>
      <c r="D235" s="104"/>
      <c r="E235" s="103"/>
      <c r="F235" s="6"/>
      <c r="G235" s="25"/>
      <c r="H235"/>
    </row>
    <row r="236" spans="1:8" s="26" customFormat="1" ht="21.75">
      <c r="A236" s="103"/>
      <c r="B236" s="172"/>
      <c r="C236" s="160"/>
      <c r="D236" s="104"/>
      <c r="E236" s="103"/>
      <c r="F236" s="6"/>
      <c r="G236" s="25"/>
      <c r="H236"/>
    </row>
    <row r="237" spans="1:8" s="26" customFormat="1" ht="21.75">
      <c r="A237" s="103"/>
      <c r="B237" s="172"/>
      <c r="C237" s="160"/>
      <c r="D237" s="104"/>
      <c r="E237" s="103"/>
      <c r="F237" s="6"/>
      <c r="G237" s="25"/>
      <c r="H237"/>
    </row>
    <row r="238" spans="1:8" s="26" customFormat="1" ht="21.75">
      <c r="A238" s="103"/>
      <c r="B238" s="172"/>
      <c r="C238" s="160"/>
      <c r="D238" s="104"/>
      <c r="E238" s="103"/>
      <c r="F238" s="6"/>
      <c r="G238" s="25"/>
      <c r="H238"/>
    </row>
    <row r="239" spans="1:8" s="26" customFormat="1" ht="21.75">
      <c r="A239" s="103"/>
      <c r="B239" s="172"/>
      <c r="C239" s="160"/>
      <c r="D239" s="104"/>
      <c r="E239" s="103"/>
      <c r="F239" s="6"/>
      <c r="G239" s="25"/>
      <c r="H239"/>
    </row>
    <row r="240" spans="1:8" s="26" customFormat="1" ht="21.75">
      <c r="A240" s="103"/>
      <c r="B240" s="172"/>
      <c r="C240" s="160"/>
      <c r="D240" s="104"/>
      <c r="E240" s="103"/>
      <c r="F240" s="6"/>
      <c r="G240" s="25"/>
      <c r="H240"/>
    </row>
    <row r="241" spans="1:8" s="26" customFormat="1" ht="21.75">
      <c r="A241" s="103"/>
      <c r="B241" s="172"/>
      <c r="C241" s="160"/>
      <c r="D241" s="104"/>
      <c r="E241" s="103"/>
      <c r="F241" s="6"/>
      <c r="G241" s="25"/>
      <c r="H241"/>
    </row>
    <row r="242" spans="1:8" s="26" customFormat="1" ht="21.75">
      <c r="A242" s="103"/>
      <c r="B242" s="172"/>
      <c r="C242" s="160"/>
      <c r="D242" s="104"/>
      <c r="E242" s="103"/>
      <c r="F242" s="6"/>
      <c r="G242" s="25"/>
      <c r="H242"/>
    </row>
    <row r="243" spans="1:8" s="26" customFormat="1" ht="21.75">
      <c r="A243" s="103"/>
      <c r="B243" s="172"/>
      <c r="C243" s="160"/>
      <c r="D243" s="104"/>
      <c r="E243" s="103"/>
      <c r="F243" s="6"/>
      <c r="G243" s="25"/>
      <c r="H243"/>
    </row>
    <row r="244" spans="1:8" s="26" customFormat="1" ht="21.75">
      <c r="A244" s="103"/>
      <c r="B244" s="172"/>
      <c r="C244" s="160"/>
      <c r="D244" s="104"/>
      <c r="E244" s="103"/>
      <c r="F244" s="6"/>
      <c r="G244" s="25"/>
      <c r="H244"/>
    </row>
    <row r="245" spans="7:14" ht="21.75">
      <c r="G245" s="25"/>
      <c r="I245" s="26"/>
      <c r="J245" s="26"/>
      <c r="K245" s="26"/>
      <c r="L245" s="26"/>
      <c r="M245" s="26"/>
      <c r="N245" s="26"/>
    </row>
    <row r="246" spans="7:14" ht="21.75">
      <c r="G246" s="25"/>
      <c r="I246" s="26"/>
      <c r="J246" s="26"/>
      <c r="K246" s="26"/>
      <c r="L246" s="26"/>
      <c r="M246" s="26"/>
      <c r="N246" s="26"/>
    </row>
    <row r="247" spans="7:14" ht="21.75">
      <c r="G247" s="25"/>
      <c r="I247" s="26"/>
      <c r="J247" s="26"/>
      <c r="K247" s="26"/>
      <c r="L247" s="26"/>
      <c r="M247" s="26"/>
      <c r="N247" s="26"/>
    </row>
    <row r="248" spans="7:14" ht="21.75">
      <c r="G248" s="25"/>
      <c r="I248" s="26"/>
      <c r="J248" s="26"/>
      <c r="K248" s="26"/>
      <c r="L248" s="26"/>
      <c r="M248" s="26"/>
      <c r="N248" s="26"/>
    </row>
    <row r="249" spans="7:14" ht="21.75">
      <c r="G249" s="25"/>
      <c r="I249" s="26"/>
      <c r="J249" s="26"/>
      <c r="K249" s="26"/>
      <c r="L249" s="26"/>
      <c r="M249" s="26"/>
      <c r="N249" s="26"/>
    </row>
    <row r="250" spans="7:14" ht="21.75">
      <c r="G250" s="25"/>
      <c r="I250" s="26"/>
      <c r="J250" s="26"/>
      <c r="K250" s="26"/>
      <c r="L250" s="26"/>
      <c r="M250" s="26"/>
      <c r="N250" s="26"/>
    </row>
    <row r="251" spans="7:14" ht="21.75">
      <c r="G251" s="25"/>
      <c r="I251" s="26"/>
      <c r="J251" s="26"/>
      <c r="K251" s="26"/>
      <c r="L251" s="26"/>
      <c r="M251" s="26"/>
      <c r="N251" s="26"/>
    </row>
    <row r="252" spans="7:14" ht="21.75">
      <c r="G252" s="25"/>
      <c r="I252" s="26"/>
      <c r="J252" s="26"/>
      <c r="K252" s="26"/>
      <c r="L252" s="26"/>
      <c r="M252" s="26"/>
      <c r="N252" s="26"/>
    </row>
    <row r="253" spans="7:14" ht="21.75">
      <c r="G253" s="25"/>
      <c r="I253" s="26"/>
      <c r="J253" s="26"/>
      <c r="K253" s="26"/>
      <c r="L253" s="26"/>
      <c r="M253" s="26"/>
      <c r="N253" s="26"/>
    </row>
    <row r="254" spans="7:14" ht="21.75">
      <c r="G254" s="25"/>
      <c r="I254" s="26"/>
      <c r="J254" s="26"/>
      <c r="K254" s="26"/>
      <c r="L254" s="26"/>
      <c r="M254" s="26"/>
      <c r="N254" s="26"/>
    </row>
    <row r="255" spans="7:14" ht="21.75">
      <c r="G255" s="25"/>
      <c r="I255" s="26"/>
      <c r="J255" s="26"/>
      <c r="K255" s="26"/>
      <c r="L255" s="26"/>
      <c r="M255" s="26"/>
      <c r="N255" s="26"/>
    </row>
    <row r="256" spans="7:14" ht="21.75">
      <c r="G256" s="25"/>
      <c r="I256" s="26"/>
      <c r="J256" s="26"/>
      <c r="K256" s="26"/>
      <c r="L256" s="26"/>
      <c r="M256" s="26"/>
      <c r="N256" s="26"/>
    </row>
    <row r="257" spans="7:14" ht="21.75">
      <c r="G257" s="25"/>
      <c r="I257" s="26"/>
      <c r="J257" s="26"/>
      <c r="K257" s="26"/>
      <c r="L257" s="26"/>
      <c r="M257" s="26"/>
      <c r="N257" s="26"/>
    </row>
    <row r="258" spans="7:14" ht="21.75">
      <c r="G258" s="25"/>
      <c r="I258" s="26"/>
      <c r="J258" s="26"/>
      <c r="K258" s="26"/>
      <c r="L258" s="26"/>
      <c r="M258" s="26"/>
      <c r="N258" s="26"/>
    </row>
    <row r="259" spans="7:14" ht="21.75">
      <c r="G259" s="25"/>
      <c r="I259" s="26"/>
      <c r="J259" s="26"/>
      <c r="K259" s="26"/>
      <c r="L259" s="26"/>
      <c r="M259" s="26"/>
      <c r="N259" s="26"/>
    </row>
    <row r="260" spans="7:14" ht="21.75">
      <c r="G260" s="25"/>
      <c r="I260" s="26"/>
      <c r="J260" s="26"/>
      <c r="K260" s="26"/>
      <c r="L260" s="26"/>
      <c r="M260" s="26"/>
      <c r="N260" s="26"/>
    </row>
    <row r="261" spans="7:14" ht="21.75">
      <c r="G261" s="25"/>
      <c r="I261" s="26"/>
      <c r="J261" s="26"/>
      <c r="K261" s="26"/>
      <c r="L261" s="26"/>
      <c r="M261" s="26"/>
      <c r="N261" s="26"/>
    </row>
    <row r="262" spans="7:14" ht="21.75">
      <c r="G262" s="25"/>
      <c r="I262" s="26"/>
      <c r="J262" s="26"/>
      <c r="K262" s="26"/>
      <c r="L262" s="26"/>
      <c r="M262" s="26"/>
      <c r="N262" s="26"/>
    </row>
    <row r="263" spans="7:14" ht="21.75">
      <c r="G263" s="25"/>
      <c r="I263" s="26"/>
      <c r="J263" s="26"/>
      <c r="K263" s="26"/>
      <c r="L263" s="26"/>
      <c r="M263" s="26"/>
      <c r="N263" s="26"/>
    </row>
    <row r="264" ht="21.75">
      <c r="G264" s="103"/>
    </row>
  </sheetData>
  <sheetProtection/>
  <mergeCells count="6">
    <mergeCell ref="M2:N2"/>
    <mergeCell ref="K2:K3"/>
    <mergeCell ref="L2:L3"/>
    <mergeCell ref="E2:F2"/>
    <mergeCell ref="G2:H2"/>
    <mergeCell ref="I2:J2"/>
  </mergeCells>
  <printOptions/>
  <pageMargins left="0" right="0" top="0.2362204724409449" bottom="0.2362204724409449" header="0.5118110236220472" footer="0.1968503937007874"/>
  <pageSetup horizontalDpi="600" verticalDpi="600" orientation="landscape" paperSize="9" scale="99" r:id="rId1"/>
</worksheet>
</file>

<file path=xl/worksheets/sheet13.xml><?xml version="1.0" encoding="utf-8"?>
<worksheet xmlns="http://schemas.openxmlformats.org/spreadsheetml/2006/main" xmlns:r="http://schemas.openxmlformats.org/officeDocument/2006/relationships">
  <sheetPr>
    <tabColor theme="5" tint="0.39998000860214233"/>
  </sheetPr>
  <dimension ref="A1:AP966"/>
  <sheetViews>
    <sheetView zoomScalePageLayoutView="0" workbookViewId="0" topLeftCell="A34">
      <selection activeCell="A10" sqref="A10:W10"/>
    </sheetView>
  </sheetViews>
  <sheetFormatPr defaultColWidth="9.140625" defaultRowHeight="12.75"/>
  <cols>
    <col min="1" max="1" width="13.7109375" style="61" customWidth="1"/>
    <col min="2" max="2" width="4.421875" style="66" customWidth="1"/>
    <col min="3" max="3" width="9.28125" style="278" bestFit="1" customWidth="1"/>
    <col min="4" max="4" width="5.7109375" style="53" bestFit="1" customWidth="1"/>
    <col min="5" max="5" width="6.57421875" style="258" customWidth="1"/>
    <col min="6" max="6" width="4.28125" style="116" customWidth="1"/>
    <col min="7" max="7" width="6.7109375" style="258" bestFit="1" customWidth="1"/>
    <col min="8" max="8" width="4.8515625" style="116" customWidth="1"/>
    <col min="9" max="9" width="6.57421875" style="258" customWidth="1"/>
    <col min="10" max="10" width="4.421875" style="116" customWidth="1"/>
    <col min="11" max="11" width="9.28125" style="258" customWidth="1"/>
    <col min="12" max="12" width="5.00390625" style="116" customWidth="1"/>
    <col min="13" max="13" width="6.28125" style="258" customWidth="1"/>
    <col min="14" max="14" width="4.7109375" style="117" customWidth="1"/>
    <col min="15" max="15" width="8.421875" style="279" customWidth="1"/>
    <col min="16" max="16" width="5.421875" style="61" customWidth="1"/>
    <col min="17" max="17" width="8.28125" style="553" bestFit="1" customWidth="1"/>
    <col min="18" max="18" width="5.57421875" style="61" customWidth="1"/>
    <col min="19" max="19" width="6.7109375" style="279" customWidth="1"/>
    <col min="20" max="20" width="4.421875" style="61" customWidth="1"/>
    <col min="21" max="21" width="8.140625" style="279" customWidth="1"/>
    <col min="22" max="22" width="5.00390625" style="117" customWidth="1"/>
    <col min="23" max="23" width="9.57421875" style="728" customWidth="1"/>
    <col min="24" max="24" width="5.7109375" style="61" customWidth="1"/>
    <col min="25" max="25" width="8.8515625" style="61" customWidth="1"/>
    <col min="26" max="26" width="4.421875" style="117" customWidth="1"/>
    <col min="27" max="27" width="9.140625" style="116" customWidth="1"/>
    <col min="28" max="28" width="4.7109375" style="116" customWidth="1"/>
    <col min="29" max="29" width="8.421875" style="116" customWidth="1"/>
    <col min="30" max="30" width="4.140625" style="117" customWidth="1"/>
    <col min="31" max="31" width="7.421875" style="61" customWidth="1"/>
    <col min="32" max="32" width="4.00390625" style="61" customWidth="1"/>
    <col min="33" max="33" width="6.57421875" style="61" customWidth="1"/>
    <col min="34" max="34" width="4.140625" style="117" customWidth="1"/>
    <col min="35" max="35" width="6.8515625" style="61" customWidth="1"/>
    <col min="36" max="36" width="5.8515625" style="117" customWidth="1"/>
    <col min="37" max="37" width="8.421875" style="61" customWidth="1"/>
    <col min="38" max="38" width="5.28125" style="61" customWidth="1"/>
    <col min="39" max="39" width="9.7109375" style="78" customWidth="1"/>
    <col min="40" max="40" width="11.00390625" style="0" customWidth="1"/>
    <col min="41" max="41" width="10.8515625" style="117" customWidth="1"/>
    <col min="42" max="42" width="10.28125" style="61" customWidth="1"/>
    <col min="43" max="16384" width="9.140625" style="61" customWidth="1"/>
  </cols>
  <sheetData>
    <row r="1" spans="1:42" s="54" customFormat="1" ht="23.25" customHeight="1">
      <c r="A1" s="145" t="s">
        <v>468</v>
      </c>
      <c r="B1" s="163"/>
      <c r="C1" s="271"/>
      <c r="D1" s="53"/>
      <c r="E1" s="258"/>
      <c r="F1" s="116"/>
      <c r="G1" s="258"/>
      <c r="H1" s="116"/>
      <c r="I1" s="258"/>
      <c r="J1" s="116"/>
      <c r="K1" s="258"/>
      <c r="L1" s="116"/>
      <c r="M1" s="258"/>
      <c r="N1" s="117"/>
      <c r="O1" s="258"/>
      <c r="P1" s="116"/>
      <c r="Q1" s="553"/>
      <c r="R1" s="116"/>
      <c r="S1" s="258"/>
      <c r="T1" s="116"/>
      <c r="U1" s="258"/>
      <c r="V1" s="117"/>
      <c r="W1" s="728"/>
      <c r="X1" s="116"/>
      <c r="Y1" s="116"/>
      <c r="AD1" s="117"/>
      <c r="AF1" s="67"/>
      <c r="AG1" s="67" t="s">
        <v>119</v>
      </c>
      <c r="AJ1" s="117"/>
      <c r="AK1" s="61"/>
      <c r="AL1" s="61"/>
      <c r="AM1" s="65"/>
      <c r="AO1" s="117"/>
      <c r="AP1" s="61"/>
    </row>
    <row r="2" spans="1:42" s="54" customFormat="1" ht="27" customHeight="1" thickBot="1">
      <c r="A2" s="187" t="s">
        <v>142</v>
      </c>
      <c r="B2" s="164"/>
      <c r="C2" s="272"/>
      <c r="D2"/>
      <c r="E2" s="233"/>
      <c r="F2"/>
      <c r="G2" s="233"/>
      <c r="H2"/>
      <c r="I2" s="233"/>
      <c r="J2"/>
      <c r="K2" s="233"/>
      <c r="L2"/>
      <c r="M2" s="233"/>
      <c r="N2"/>
      <c r="O2" s="233"/>
      <c r="P2"/>
      <c r="Q2" s="723"/>
      <c r="R2"/>
      <c r="S2" s="233"/>
      <c r="T2"/>
      <c r="U2" s="233"/>
      <c r="V2"/>
      <c r="W2" s="729" t="s">
        <v>90</v>
      </c>
      <c r="X2"/>
      <c r="Y2"/>
      <c r="Z2"/>
      <c r="AA2"/>
      <c r="AB2"/>
      <c r="AC2"/>
      <c r="AD2"/>
      <c r="AE2"/>
      <c r="AF2"/>
      <c r="AG2"/>
      <c r="AH2"/>
      <c r="AI2"/>
      <c r="AJ2"/>
      <c r="AK2"/>
      <c r="AL2" s="61"/>
      <c r="AM2" s="65"/>
      <c r="AO2" s="117"/>
      <c r="AP2" s="61"/>
    </row>
    <row r="3" spans="1:29" s="54" customFormat="1" ht="71.25" customHeight="1">
      <c r="A3" s="1316" t="s">
        <v>1</v>
      </c>
      <c r="B3" s="1348" t="s">
        <v>63</v>
      </c>
      <c r="C3" s="1348"/>
      <c r="D3" s="1348" t="s">
        <v>136</v>
      </c>
      <c r="E3" s="1348"/>
      <c r="F3" s="1348" t="s">
        <v>64</v>
      </c>
      <c r="G3" s="1348"/>
      <c r="H3" s="1348" t="s">
        <v>75</v>
      </c>
      <c r="I3" s="1348"/>
      <c r="J3" s="1348" t="s">
        <v>67</v>
      </c>
      <c r="K3" s="1348"/>
      <c r="L3" s="1347" t="s">
        <v>68</v>
      </c>
      <c r="M3" s="1347"/>
      <c r="N3" s="1347" t="s">
        <v>69</v>
      </c>
      <c r="O3" s="1347"/>
      <c r="P3" s="1348" t="s">
        <v>70</v>
      </c>
      <c r="Q3" s="1348"/>
      <c r="R3" s="1347" t="s">
        <v>72</v>
      </c>
      <c r="S3" s="1347"/>
      <c r="T3" s="1347" t="s">
        <v>82</v>
      </c>
      <c r="U3" s="1347"/>
      <c r="V3" s="1349" t="s">
        <v>58</v>
      </c>
      <c r="W3" s="1349"/>
      <c r="X3" s="61"/>
      <c r="Y3" s="65"/>
      <c r="Z3"/>
      <c r="AA3"/>
      <c r="AB3"/>
      <c r="AC3"/>
    </row>
    <row r="4" spans="1:29" s="175" customFormat="1" ht="19.5" customHeight="1" thickBot="1">
      <c r="A4" s="1317"/>
      <c r="B4" s="173" t="s">
        <v>10</v>
      </c>
      <c r="C4" s="273" t="s">
        <v>9</v>
      </c>
      <c r="D4" s="173" t="s">
        <v>10</v>
      </c>
      <c r="E4" s="273" t="s">
        <v>9</v>
      </c>
      <c r="F4" s="173" t="s">
        <v>10</v>
      </c>
      <c r="G4" s="273" t="s">
        <v>9</v>
      </c>
      <c r="H4" s="173" t="s">
        <v>10</v>
      </c>
      <c r="I4" s="273" t="s">
        <v>9</v>
      </c>
      <c r="J4" s="173" t="s">
        <v>10</v>
      </c>
      <c r="K4" s="273" t="s">
        <v>9</v>
      </c>
      <c r="L4" s="174" t="s">
        <v>10</v>
      </c>
      <c r="M4" s="273" t="s">
        <v>9</v>
      </c>
      <c r="N4" s="174" t="s">
        <v>10</v>
      </c>
      <c r="O4" s="273" t="s">
        <v>9</v>
      </c>
      <c r="P4" s="174" t="s">
        <v>10</v>
      </c>
      <c r="Q4" s="724" t="s">
        <v>9</v>
      </c>
      <c r="R4" s="174" t="s">
        <v>10</v>
      </c>
      <c r="S4" s="273" t="s">
        <v>9</v>
      </c>
      <c r="T4" s="174" t="s">
        <v>10</v>
      </c>
      <c r="U4" s="273" t="s">
        <v>9</v>
      </c>
      <c r="V4" s="174" t="s">
        <v>10</v>
      </c>
      <c r="W4" s="730" t="s">
        <v>9</v>
      </c>
      <c r="Y4" s="176"/>
      <c r="Z4"/>
      <c r="AA4"/>
      <c r="AB4"/>
      <c r="AC4"/>
    </row>
    <row r="5" spans="1:29" s="54" customFormat="1" ht="22.5" customHeight="1">
      <c r="A5" s="1158" t="s">
        <v>76</v>
      </c>
      <c r="B5" s="1159"/>
      <c r="C5" s="1160"/>
      <c r="D5" s="1161"/>
      <c r="E5" s="1162"/>
      <c r="F5" s="1163"/>
      <c r="G5" s="1162"/>
      <c r="H5" s="1163"/>
      <c r="I5" s="1162"/>
      <c r="J5" s="1163"/>
      <c r="K5" s="1162"/>
      <c r="L5" s="1164"/>
      <c r="M5" s="1162"/>
      <c r="N5" s="1163"/>
      <c r="O5" s="1162"/>
      <c r="P5" s="1164"/>
      <c r="Q5" s="1165"/>
      <c r="R5" s="1163"/>
      <c r="S5" s="1162"/>
      <c r="T5" s="1164"/>
      <c r="U5" s="1162"/>
      <c r="V5" s="1164"/>
      <c r="W5" s="1245"/>
      <c r="X5" s="61"/>
      <c r="Y5" s="65"/>
      <c r="Z5"/>
      <c r="AA5"/>
      <c r="AB5"/>
      <c r="AC5"/>
    </row>
    <row r="6" spans="1:29" s="54" customFormat="1" ht="22.5" customHeight="1">
      <c r="A6" s="93" t="s">
        <v>77</v>
      </c>
      <c r="B6" s="55"/>
      <c r="C6" s="274"/>
      <c r="D6" s="1066">
        <v>2</v>
      </c>
      <c r="E6" s="828">
        <v>682.5</v>
      </c>
      <c r="F6" s="57"/>
      <c r="G6" s="253"/>
      <c r="H6" s="827"/>
      <c r="I6" s="828"/>
      <c r="J6" s="827"/>
      <c r="K6" s="828"/>
      <c r="L6" s="829">
        <v>2</v>
      </c>
      <c r="M6" s="828">
        <v>111.6</v>
      </c>
      <c r="N6" s="827">
        <v>1</v>
      </c>
      <c r="O6" s="828">
        <v>9.7</v>
      </c>
      <c r="P6" s="829"/>
      <c r="Q6" s="830"/>
      <c r="R6" s="827"/>
      <c r="S6" s="828"/>
      <c r="T6" s="829"/>
      <c r="U6" s="828">
        <v>314</v>
      </c>
      <c r="V6" s="831">
        <f>B6+D6+F6+H6+J6+L6+N6+P6+R6+T6</f>
        <v>5</v>
      </c>
      <c r="W6" s="771">
        <f>C6+E6+G6+I6+K6+M6+O6+Q6+S6+U6</f>
        <v>1117.8000000000002</v>
      </c>
      <c r="X6" s="61"/>
      <c r="Y6" s="65"/>
      <c r="Z6"/>
      <c r="AA6"/>
      <c r="AB6"/>
      <c r="AC6"/>
    </row>
    <row r="7" spans="1:29" s="118" customFormat="1" ht="21" customHeight="1">
      <c r="A7" s="93" t="s">
        <v>78</v>
      </c>
      <c r="B7" s="770"/>
      <c r="C7" s="832"/>
      <c r="D7" s="1066">
        <v>2</v>
      </c>
      <c r="E7" s="833">
        <v>682.1</v>
      </c>
      <c r="F7" s="834"/>
      <c r="G7" s="833"/>
      <c r="H7" s="835"/>
      <c r="I7" s="833"/>
      <c r="J7" s="835"/>
      <c r="K7" s="833"/>
      <c r="L7" s="835">
        <v>1</v>
      </c>
      <c r="M7" s="833">
        <v>49</v>
      </c>
      <c r="N7" s="834"/>
      <c r="O7" s="833"/>
      <c r="P7" s="835"/>
      <c r="Q7" s="832"/>
      <c r="R7" s="834"/>
      <c r="S7" s="833"/>
      <c r="T7" s="835"/>
      <c r="U7" s="833"/>
      <c r="V7" s="831">
        <f aca="true" t="shared" si="0" ref="V7:W10">B7+D7+F7+H7+J7+L7+N7+P7+R7+T7</f>
        <v>3</v>
      </c>
      <c r="W7" s="771">
        <f t="shared" si="0"/>
        <v>731.1</v>
      </c>
      <c r="Z7"/>
      <c r="AA7"/>
      <c r="AB7"/>
      <c r="AC7"/>
    </row>
    <row r="8" spans="1:29" s="118" customFormat="1" ht="21" customHeight="1">
      <c r="A8" s="93" t="s">
        <v>79</v>
      </c>
      <c r="B8" s="770"/>
      <c r="C8" s="722"/>
      <c r="D8" s="835">
        <v>2</v>
      </c>
      <c r="E8" s="833">
        <v>682.6</v>
      </c>
      <c r="F8" s="716"/>
      <c r="G8" s="717"/>
      <c r="H8" s="834"/>
      <c r="I8" s="833"/>
      <c r="J8" s="835"/>
      <c r="K8" s="833"/>
      <c r="L8" s="835">
        <v>4</v>
      </c>
      <c r="M8" s="833">
        <v>217.6</v>
      </c>
      <c r="N8" s="835">
        <v>2</v>
      </c>
      <c r="O8" s="833">
        <v>19.4</v>
      </c>
      <c r="P8" s="835"/>
      <c r="Q8" s="832"/>
      <c r="R8" s="835"/>
      <c r="S8" s="833"/>
      <c r="T8" s="835"/>
      <c r="U8" s="833">
        <v>1102.5</v>
      </c>
      <c r="V8" s="831">
        <f t="shared" si="0"/>
        <v>8</v>
      </c>
      <c r="W8" s="771">
        <f t="shared" si="0"/>
        <v>2022.1</v>
      </c>
      <c r="Z8"/>
      <c r="AA8"/>
      <c r="AB8"/>
      <c r="AC8"/>
    </row>
    <row r="9" spans="1:29" s="118" customFormat="1" ht="21" customHeight="1">
      <c r="A9" s="93" t="s">
        <v>80</v>
      </c>
      <c r="B9" s="770"/>
      <c r="C9" s="722"/>
      <c r="D9" s="716"/>
      <c r="E9" s="717"/>
      <c r="F9" s="716"/>
      <c r="G9" s="717"/>
      <c r="H9" s="834"/>
      <c r="I9" s="833"/>
      <c r="J9" s="716"/>
      <c r="K9" s="717"/>
      <c r="L9" s="835">
        <v>2</v>
      </c>
      <c r="M9" s="833">
        <v>115.6</v>
      </c>
      <c r="N9" s="835">
        <v>3</v>
      </c>
      <c r="O9" s="833">
        <v>29.1</v>
      </c>
      <c r="P9" s="835"/>
      <c r="Q9" s="832"/>
      <c r="R9" s="716"/>
      <c r="S9" s="717"/>
      <c r="T9" s="716"/>
      <c r="U9" s="717"/>
      <c r="V9" s="831">
        <f>B9+D9+F9+H9+J9+L9+N9+P9+R9+T9</f>
        <v>5</v>
      </c>
      <c r="W9" s="771">
        <f>C9+E9+G9+I9+K9+M9+O9+Q9+S9+U9</f>
        <v>144.7</v>
      </c>
      <c r="Z9"/>
      <c r="AA9"/>
      <c r="AB9"/>
      <c r="AC9"/>
    </row>
    <row r="10" spans="1:29" s="54" customFormat="1" ht="22.5" customHeight="1" thickBot="1">
      <c r="A10" s="1246" t="s">
        <v>118</v>
      </c>
      <c r="B10" s="1247"/>
      <c r="C10" s="1248"/>
      <c r="D10" s="1247"/>
      <c r="E10" s="1249"/>
      <c r="F10" s="1247"/>
      <c r="G10" s="1248"/>
      <c r="H10" s="1187"/>
      <c r="I10" s="1186"/>
      <c r="J10" s="1247"/>
      <c r="K10" s="1248"/>
      <c r="L10" s="1187">
        <v>4</v>
      </c>
      <c r="M10" s="1186">
        <v>173.7</v>
      </c>
      <c r="N10" s="1247"/>
      <c r="O10" s="1248"/>
      <c r="P10" s="1187"/>
      <c r="Q10" s="1250"/>
      <c r="R10" s="1247"/>
      <c r="S10" s="1248"/>
      <c r="T10" s="1247"/>
      <c r="U10" s="1248"/>
      <c r="V10" s="1251">
        <f t="shared" si="0"/>
        <v>4</v>
      </c>
      <c r="W10" s="1252">
        <f t="shared" si="0"/>
        <v>173.7</v>
      </c>
      <c r="X10" s="61"/>
      <c r="Y10" s="65"/>
      <c r="Z10"/>
      <c r="AA10"/>
      <c r="AB10"/>
      <c r="AC10"/>
    </row>
    <row r="11" spans="1:29" s="54" customFormat="1" ht="23.25" customHeight="1" thickBot="1">
      <c r="A11" s="82" t="s">
        <v>58</v>
      </c>
      <c r="B11" s="769">
        <f>SUM(B7:B10)</f>
        <v>0</v>
      </c>
      <c r="C11" s="725">
        <f>SUM(C7:C10)</f>
        <v>0</v>
      </c>
      <c r="D11" s="837">
        <f>SUM(D7:D10)</f>
        <v>4</v>
      </c>
      <c r="E11" s="275">
        <f>SUM(E7:E10)</f>
        <v>1364.7</v>
      </c>
      <c r="F11" s="769">
        <f aca="true" t="shared" si="1" ref="F11:K11">SUM(F7:F10)</f>
        <v>0</v>
      </c>
      <c r="G11" s="275">
        <f t="shared" si="1"/>
        <v>0</v>
      </c>
      <c r="H11" s="837">
        <f>SUM(H6:H10)</f>
        <v>0</v>
      </c>
      <c r="I11" s="275">
        <f>SUM(I6:I10)</f>
        <v>0</v>
      </c>
      <c r="J11" s="769">
        <f t="shared" si="1"/>
        <v>0</v>
      </c>
      <c r="K11" s="275">
        <f t="shared" si="1"/>
        <v>0</v>
      </c>
      <c r="L11" s="837">
        <f>SUM(L7:L10)</f>
        <v>11</v>
      </c>
      <c r="M11" s="275">
        <f>SUM(M7:M10)</f>
        <v>555.9000000000001</v>
      </c>
      <c r="N11" s="837">
        <f>SUM(N7:N10)</f>
        <v>5</v>
      </c>
      <c r="O11" s="275">
        <f>SUM(O7:O10)</f>
        <v>48.5</v>
      </c>
      <c r="P11" s="837">
        <f>SUM(P6:P10)</f>
        <v>0</v>
      </c>
      <c r="Q11" s="836">
        <f>SUM(Q6:Q10)</f>
        <v>0</v>
      </c>
      <c r="R11" s="127"/>
      <c r="S11" s="275"/>
      <c r="T11" s="837">
        <f>SUM(T6:T10)</f>
        <v>0</v>
      </c>
      <c r="U11" s="725">
        <f>SUM(U6:U10)</f>
        <v>1416.5</v>
      </c>
      <c r="V11" s="837">
        <f>SUM(V6:V10)</f>
        <v>25</v>
      </c>
      <c r="W11" s="731">
        <f>SUM(W6:W10)</f>
        <v>4189.4</v>
      </c>
      <c r="X11" s="61"/>
      <c r="Y11" s="65"/>
      <c r="Z11"/>
      <c r="AA11"/>
      <c r="AB11"/>
      <c r="AC11"/>
    </row>
    <row r="12" spans="1:29" s="54" customFormat="1" ht="15.75" customHeight="1">
      <c r="A12" s="80"/>
      <c r="B12" s="1079"/>
      <c r="C12" s="726"/>
      <c r="D12" s="1080"/>
      <c r="E12" s="525"/>
      <c r="F12" s="1079"/>
      <c r="G12" s="525"/>
      <c r="H12" s="1080"/>
      <c r="I12" s="525"/>
      <c r="J12" s="1079"/>
      <c r="K12" s="525"/>
      <c r="L12" s="1080"/>
      <c r="M12" s="525"/>
      <c r="N12" s="1080"/>
      <c r="O12" s="525"/>
      <c r="P12" s="1080"/>
      <c r="Q12" s="1081"/>
      <c r="R12" s="93"/>
      <c r="S12" s="525"/>
      <c r="T12" s="1080"/>
      <c r="U12" s="726"/>
      <c r="V12" s="1080"/>
      <c r="W12" s="335"/>
      <c r="X12" s="61"/>
      <c r="Y12" s="65"/>
      <c r="Z12"/>
      <c r="AA12"/>
      <c r="AB12"/>
      <c r="AC12"/>
    </row>
    <row r="13" spans="1:23" ht="27" customHeight="1" thickBot="1">
      <c r="A13" s="188" t="s">
        <v>143</v>
      </c>
      <c r="B13" s="88"/>
      <c r="C13" s="276"/>
      <c r="L13" s="61"/>
      <c r="M13" s="279"/>
      <c r="N13" s="61"/>
      <c r="T13" s="117"/>
      <c r="V13" s="117"/>
      <c r="W13" s="729" t="s">
        <v>90</v>
      </c>
    </row>
    <row r="14" spans="1:23" ht="74.25" customHeight="1">
      <c r="A14" s="1316" t="s">
        <v>1</v>
      </c>
      <c r="B14" s="1348" t="s">
        <v>63</v>
      </c>
      <c r="C14" s="1348"/>
      <c r="D14" s="1348" t="s">
        <v>136</v>
      </c>
      <c r="E14" s="1348"/>
      <c r="F14" s="1348" t="s">
        <v>64</v>
      </c>
      <c r="G14" s="1348"/>
      <c r="H14" s="1348" t="s">
        <v>75</v>
      </c>
      <c r="I14" s="1348"/>
      <c r="J14" s="1348" t="s">
        <v>67</v>
      </c>
      <c r="K14" s="1348"/>
      <c r="L14" s="1347" t="s">
        <v>68</v>
      </c>
      <c r="M14" s="1347"/>
      <c r="N14" s="1348" t="s">
        <v>69</v>
      </c>
      <c r="O14" s="1348"/>
      <c r="P14" s="1348" t="s">
        <v>70</v>
      </c>
      <c r="Q14" s="1348"/>
      <c r="R14" s="1347" t="s">
        <v>72</v>
      </c>
      <c r="S14" s="1347"/>
      <c r="T14" s="1347" t="s">
        <v>82</v>
      </c>
      <c r="U14" s="1347"/>
      <c r="V14" s="1349" t="s">
        <v>58</v>
      </c>
      <c r="W14" s="1349"/>
    </row>
    <row r="15" spans="1:23" ht="20.25" customHeight="1" thickBot="1">
      <c r="A15" s="1317"/>
      <c r="B15" s="173" t="s">
        <v>10</v>
      </c>
      <c r="C15" s="273" t="s">
        <v>9</v>
      </c>
      <c r="D15" s="173" t="s">
        <v>10</v>
      </c>
      <c r="E15" s="273" t="s">
        <v>9</v>
      </c>
      <c r="F15" s="173" t="s">
        <v>10</v>
      </c>
      <c r="G15" s="273" t="s">
        <v>9</v>
      </c>
      <c r="H15" s="173" t="s">
        <v>10</v>
      </c>
      <c r="I15" s="273" t="s">
        <v>9</v>
      </c>
      <c r="J15" s="173" t="s">
        <v>10</v>
      </c>
      <c r="K15" s="273" t="s">
        <v>9</v>
      </c>
      <c r="L15" s="173" t="s">
        <v>10</v>
      </c>
      <c r="M15" s="273" t="s">
        <v>9</v>
      </c>
      <c r="N15" s="174" t="s">
        <v>10</v>
      </c>
      <c r="O15" s="273" t="s">
        <v>9</v>
      </c>
      <c r="P15" s="174" t="s">
        <v>10</v>
      </c>
      <c r="Q15" s="724" t="s">
        <v>9</v>
      </c>
      <c r="R15" s="174" t="s">
        <v>10</v>
      </c>
      <c r="S15" s="273" t="s">
        <v>9</v>
      </c>
      <c r="T15" s="174" t="s">
        <v>10</v>
      </c>
      <c r="U15" s="273" t="s">
        <v>9</v>
      </c>
      <c r="V15" s="174" t="s">
        <v>10</v>
      </c>
      <c r="W15" s="730" t="s">
        <v>9</v>
      </c>
    </row>
    <row r="16" spans="1:23" ht="20.25" customHeight="1">
      <c r="A16" s="1158" t="s">
        <v>76</v>
      </c>
      <c r="B16" s="1159"/>
      <c r="C16" s="1160"/>
      <c r="D16" s="1161"/>
      <c r="E16" s="1162"/>
      <c r="F16" s="1163"/>
      <c r="G16" s="1162"/>
      <c r="H16" s="1163"/>
      <c r="I16" s="1162"/>
      <c r="J16" s="1163"/>
      <c r="K16" s="1162"/>
      <c r="L16" s="1163"/>
      <c r="M16" s="1162"/>
      <c r="N16" s="1164"/>
      <c r="O16" s="1162"/>
      <c r="P16" s="1164"/>
      <c r="Q16" s="1165"/>
      <c r="R16" s="1163"/>
      <c r="S16" s="1162"/>
      <c r="T16" s="1164"/>
      <c r="U16" s="1162"/>
      <c r="V16" s="1166"/>
      <c r="W16" s="1167"/>
    </row>
    <row r="17" spans="1:23" ht="20.25" customHeight="1">
      <c r="A17" s="68" t="s">
        <v>77</v>
      </c>
      <c r="B17" s="718"/>
      <c r="C17" s="719"/>
      <c r="D17" s="718"/>
      <c r="E17" s="719"/>
      <c r="F17" s="718"/>
      <c r="G17" s="719"/>
      <c r="H17" s="718"/>
      <c r="I17" s="719"/>
      <c r="J17" s="516">
        <v>4</v>
      </c>
      <c r="K17" s="1067">
        <v>320.8</v>
      </c>
      <c r="L17" s="129"/>
      <c r="M17" s="944"/>
      <c r="N17" s="129"/>
      <c r="O17" s="944"/>
      <c r="P17" s="749"/>
      <c r="Q17" s="945"/>
      <c r="R17" s="718"/>
      <c r="S17" s="719"/>
      <c r="T17" s="718"/>
      <c r="U17" s="719"/>
      <c r="V17" s="321">
        <f aca="true" t="shared" si="2" ref="V17:W21">B17+D17+F17+H17+J17+L17+N17+P17+R17+T17</f>
        <v>4</v>
      </c>
      <c r="W17" s="772">
        <f t="shared" si="2"/>
        <v>320.8</v>
      </c>
    </row>
    <row r="18" spans="1:23" ht="20.25" customHeight="1">
      <c r="A18" s="68" t="s">
        <v>78</v>
      </c>
      <c r="B18" s="718"/>
      <c r="C18" s="719"/>
      <c r="D18" s="718"/>
      <c r="E18" s="719"/>
      <c r="F18" s="718"/>
      <c r="G18" s="719"/>
      <c r="H18" s="718"/>
      <c r="I18" s="719"/>
      <c r="J18" s="516">
        <v>4</v>
      </c>
      <c r="K18" s="1067">
        <v>320.8</v>
      </c>
      <c r="L18" s="129"/>
      <c r="M18" s="944"/>
      <c r="N18" s="129"/>
      <c r="O18" s="944"/>
      <c r="P18" s="749"/>
      <c r="Q18" s="945"/>
      <c r="R18" s="718"/>
      <c r="S18" s="719"/>
      <c r="T18" s="516">
        <v>15</v>
      </c>
      <c r="U18" s="1067">
        <v>648.9</v>
      </c>
      <c r="V18" s="321">
        <f t="shared" si="2"/>
        <v>19</v>
      </c>
      <c r="W18" s="772">
        <f t="shared" si="2"/>
        <v>969.7</v>
      </c>
    </row>
    <row r="19" spans="1:23" ht="21.75" customHeight="1">
      <c r="A19" s="68" t="s">
        <v>79</v>
      </c>
      <c r="B19" s="718"/>
      <c r="C19" s="719"/>
      <c r="D19" s="718"/>
      <c r="E19" s="719"/>
      <c r="F19" s="718"/>
      <c r="G19" s="719"/>
      <c r="H19" s="718"/>
      <c r="I19" s="719"/>
      <c r="J19" s="516">
        <v>29</v>
      </c>
      <c r="K19" s="1067">
        <f>320.8+537</f>
        <v>857.8</v>
      </c>
      <c r="L19" s="129"/>
      <c r="M19" s="944"/>
      <c r="N19" s="129"/>
      <c r="O19" s="944"/>
      <c r="P19" s="749"/>
      <c r="Q19" s="945"/>
      <c r="R19" s="718"/>
      <c r="S19" s="719"/>
      <c r="T19" s="516">
        <v>7</v>
      </c>
      <c r="U19" s="1067">
        <v>370</v>
      </c>
      <c r="V19" s="321">
        <f t="shared" si="2"/>
        <v>36</v>
      </c>
      <c r="W19" s="772">
        <f t="shared" si="2"/>
        <v>1227.8</v>
      </c>
    </row>
    <row r="20" spans="1:23" ht="21.75">
      <c r="A20" s="136" t="s">
        <v>80</v>
      </c>
      <c r="B20" s="720"/>
      <c r="C20" s="721"/>
      <c r="D20" s="720"/>
      <c r="E20" s="721"/>
      <c r="F20" s="720"/>
      <c r="G20" s="721"/>
      <c r="H20" s="720"/>
      <c r="I20" s="721"/>
      <c r="J20" s="1005">
        <v>4</v>
      </c>
      <c r="K20" s="1068">
        <v>320.8</v>
      </c>
      <c r="L20" s="191"/>
      <c r="M20" s="946"/>
      <c r="N20" s="191"/>
      <c r="O20" s="946"/>
      <c r="P20" s="947"/>
      <c r="Q20" s="948"/>
      <c r="R20" s="720"/>
      <c r="S20" s="721"/>
      <c r="T20" s="1005">
        <v>4</v>
      </c>
      <c r="U20" s="1068">
        <v>195.9</v>
      </c>
      <c r="V20" s="838">
        <f t="shared" si="2"/>
        <v>8</v>
      </c>
      <c r="W20" s="839">
        <f t="shared" si="2"/>
        <v>516.7</v>
      </c>
    </row>
    <row r="21" spans="1:23" ht="23.25" customHeight="1" thickBot="1">
      <c r="A21" s="1168" t="s">
        <v>608</v>
      </c>
      <c r="B21" s="1169"/>
      <c r="C21" s="1170"/>
      <c r="D21" s="1169"/>
      <c r="E21" s="1170"/>
      <c r="F21" s="1169"/>
      <c r="G21" s="1170"/>
      <c r="H21" s="1169"/>
      <c r="I21" s="1170"/>
      <c r="J21" s="1089">
        <v>4</v>
      </c>
      <c r="K21" s="1171">
        <f>320.8+623.5</f>
        <v>944.3</v>
      </c>
      <c r="L21" s="1089"/>
      <c r="M21" s="1171"/>
      <c r="N21" s="1089"/>
      <c r="O21" s="1171"/>
      <c r="P21" s="1172"/>
      <c r="Q21" s="1173"/>
      <c r="R21" s="1169"/>
      <c r="S21" s="1170"/>
      <c r="T21" s="1110">
        <v>21</v>
      </c>
      <c r="U21" s="1174">
        <v>776.5</v>
      </c>
      <c r="V21" s="1175">
        <f t="shared" si="2"/>
        <v>25</v>
      </c>
      <c r="W21" s="1176">
        <f t="shared" si="2"/>
        <v>1720.8</v>
      </c>
    </row>
    <row r="22" spans="1:23" ht="31.5" customHeight="1" thickBot="1">
      <c r="A22" s="177" t="s">
        <v>58</v>
      </c>
      <c r="B22" s="192">
        <f aca="true" t="shared" si="3" ref="B22:V22">SUM(B16:B21)</f>
        <v>0</v>
      </c>
      <c r="C22" s="192">
        <f t="shared" si="3"/>
        <v>0</v>
      </c>
      <c r="D22" s="192">
        <f t="shared" si="3"/>
        <v>0</v>
      </c>
      <c r="E22" s="192">
        <f t="shared" si="3"/>
        <v>0</v>
      </c>
      <c r="F22" s="192">
        <f t="shared" si="3"/>
        <v>0</v>
      </c>
      <c r="G22" s="192">
        <f t="shared" si="3"/>
        <v>0</v>
      </c>
      <c r="H22" s="192">
        <f t="shared" si="3"/>
        <v>0</v>
      </c>
      <c r="I22" s="192">
        <f t="shared" si="3"/>
        <v>0</v>
      </c>
      <c r="J22" s="192">
        <f t="shared" si="3"/>
        <v>45</v>
      </c>
      <c r="K22" s="773">
        <f t="shared" si="3"/>
        <v>2764.5</v>
      </c>
      <c r="L22" s="192">
        <f t="shared" si="3"/>
        <v>0</v>
      </c>
      <c r="M22" s="192">
        <f t="shared" si="3"/>
        <v>0</v>
      </c>
      <c r="N22" s="192">
        <f t="shared" si="3"/>
        <v>0</v>
      </c>
      <c r="O22" s="773">
        <f t="shared" si="3"/>
        <v>0</v>
      </c>
      <c r="P22" s="192">
        <f t="shared" si="3"/>
        <v>0</v>
      </c>
      <c r="Q22" s="727">
        <f t="shared" si="3"/>
        <v>0</v>
      </c>
      <c r="R22" s="192">
        <f t="shared" si="3"/>
        <v>0</v>
      </c>
      <c r="S22" s="773">
        <f t="shared" si="3"/>
        <v>0</v>
      </c>
      <c r="T22" s="192">
        <f t="shared" si="3"/>
        <v>47</v>
      </c>
      <c r="U22" s="192">
        <f t="shared" si="3"/>
        <v>1991.3</v>
      </c>
      <c r="V22" s="192">
        <f t="shared" si="3"/>
        <v>92</v>
      </c>
      <c r="W22" s="727">
        <f>SUM(W17:W21)</f>
        <v>4755.8</v>
      </c>
    </row>
    <row r="23" spans="1:23" ht="20.25" customHeight="1">
      <c r="A23"/>
      <c r="B23" s="78"/>
      <c r="C23" s="277"/>
      <c r="D23"/>
      <c r="E23" s="233"/>
      <c r="F23"/>
      <c r="G23" s="233"/>
      <c r="H23"/>
      <c r="I23" s="233"/>
      <c r="J23"/>
      <c r="K23" s="233"/>
      <c r="L23"/>
      <c r="M23" s="233"/>
      <c r="N23"/>
      <c r="O23" s="233"/>
      <c r="P23"/>
      <c r="Q23" s="723"/>
      <c r="R23"/>
      <c r="S23" s="233"/>
      <c r="T23"/>
      <c r="U23" s="233"/>
      <c r="V23"/>
      <c r="W23" s="732"/>
    </row>
    <row r="24" spans="1:29" s="54" customFormat="1" ht="28.5" customHeight="1" thickBot="1">
      <c r="A24" s="80" t="s">
        <v>655</v>
      </c>
      <c r="B24" s="93"/>
      <c r="C24" s="525"/>
      <c r="D24" s="93"/>
      <c r="E24" s="525"/>
      <c r="F24" s="93"/>
      <c r="G24" s="525"/>
      <c r="H24" s="93"/>
      <c r="I24" s="525"/>
      <c r="J24" s="93"/>
      <c r="K24" s="525"/>
      <c r="L24" s="93"/>
      <c r="M24" s="525"/>
      <c r="N24" s="93"/>
      <c r="O24" s="525"/>
      <c r="P24" s="93"/>
      <c r="Q24" s="726"/>
      <c r="R24" s="93"/>
      <c r="S24" s="525"/>
      <c r="T24" s="93"/>
      <c r="U24" s="525"/>
      <c r="V24" s="93"/>
      <c r="W24" s="335"/>
      <c r="X24" s="61"/>
      <c r="Y24" s="65"/>
      <c r="Z24"/>
      <c r="AA24"/>
      <c r="AB24"/>
      <c r="AC24"/>
    </row>
    <row r="25" spans="1:23" ht="75.75" customHeight="1">
      <c r="A25" s="1316" t="s">
        <v>1</v>
      </c>
      <c r="B25" s="1348" t="s">
        <v>63</v>
      </c>
      <c r="C25" s="1348"/>
      <c r="D25" s="1348" t="s">
        <v>136</v>
      </c>
      <c r="E25" s="1348"/>
      <c r="F25" s="1348" t="s">
        <v>64</v>
      </c>
      <c r="G25" s="1348"/>
      <c r="H25" s="1348" t="s">
        <v>75</v>
      </c>
      <c r="I25" s="1348"/>
      <c r="J25" s="1348" t="s">
        <v>67</v>
      </c>
      <c r="K25" s="1348"/>
      <c r="L25" s="1347" t="s">
        <v>68</v>
      </c>
      <c r="M25" s="1347"/>
      <c r="N25" s="1348" t="s">
        <v>69</v>
      </c>
      <c r="O25" s="1348"/>
      <c r="P25" s="1348" t="s">
        <v>70</v>
      </c>
      <c r="Q25" s="1348"/>
      <c r="R25" s="1347" t="s">
        <v>72</v>
      </c>
      <c r="S25" s="1347"/>
      <c r="T25" s="1347" t="s">
        <v>82</v>
      </c>
      <c r="U25" s="1347"/>
      <c r="V25" s="1349" t="s">
        <v>58</v>
      </c>
      <c r="W25" s="1349"/>
    </row>
    <row r="26" spans="1:23" ht="22.5" thickBot="1">
      <c r="A26" s="1317"/>
      <c r="B26" s="173" t="s">
        <v>10</v>
      </c>
      <c r="C26" s="273" t="s">
        <v>9</v>
      </c>
      <c r="D26" s="173" t="s">
        <v>10</v>
      </c>
      <c r="E26" s="273" t="s">
        <v>9</v>
      </c>
      <c r="F26" s="173" t="s">
        <v>10</v>
      </c>
      <c r="G26" s="273" t="s">
        <v>9</v>
      </c>
      <c r="H26" s="173" t="s">
        <v>10</v>
      </c>
      <c r="I26" s="273" t="s">
        <v>9</v>
      </c>
      <c r="J26" s="173" t="s">
        <v>10</v>
      </c>
      <c r="K26" s="273" t="s">
        <v>9</v>
      </c>
      <c r="L26" s="173" t="s">
        <v>10</v>
      </c>
      <c r="M26" s="273" t="s">
        <v>9</v>
      </c>
      <c r="N26" s="174" t="s">
        <v>10</v>
      </c>
      <c r="O26" s="273" t="s">
        <v>9</v>
      </c>
      <c r="P26" s="174" t="s">
        <v>10</v>
      </c>
      <c r="Q26" s="724" t="s">
        <v>9</v>
      </c>
      <c r="R26" s="174" t="s">
        <v>10</v>
      </c>
      <c r="S26" s="273" t="s">
        <v>9</v>
      </c>
      <c r="T26" s="174" t="s">
        <v>10</v>
      </c>
      <c r="U26" s="273" t="s">
        <v>9</v>
      </c>
      <c r="V26" s="174" t="s">
        <v>10</v>
      </c>
      <c r="W26" s="730" t="s">
        <v>9</v>
      </c>
    </row>
    <row r="27" spans="1:23" ht="21.75">
      <c r="A27" s="1158" t="s">
        <v>76</v>
      </c>
      <c r="B27" s="1159"/>
      <c r="C27" s="1160"/>
      <c r="D27" s="1161"/>
      <c r="E27" s="1162"/>
      <c r="F27" s="1163"/>
      <c r="G27" s="1162"/>
      <c r="H27" s="1163"/>
      <c r="I27" s="1162"/>
      <c r="J27" s="1163"/>
      <c r="K27" s="1162"/>
      <c r="L27" s="1163"/>
      <c r="M27" s="1162"/>
      <c r="N27" s="1164"/>
      <c r="O27" s="1162"/>
      <c r="P27" s="1164"/>
      <c r="Q27" s="1165"/>
      <c r="R27" s="1163"/>
      <c r="S27" s="1162"/>
      <c r="T27" s="1164"/>
      <c r="U27" s="1162"/>
      <c r="V27" s="1166"/>
      <c r="W27" s="1167"/>
    </row>
    <row r="28" spans="1:23" ht="21.75">
      <c r="A28" s="68" t="s">
        <v>77</v>
      </c>
      <c r="B28" s="718"/>
      <c r="C28" s="719"/>
      <c r="D28" s="718"/>
      <c r="E28" s="719"/>
      <c r="F28" s="718"/>
      <c r="G28" s="719"/>
      <c r="H28" s="718"/>
      <c r="I28" s="719"/>
      <c r="J28" s="718"/>
      <c r="K28" s="719"/>
      <c r="L28" s="718"/>
      <c r="M28" s="719"/>
      <c r="N28" s="718"/>
      <c r="O28" s="719"/>
      <c r="P28" s="835"/>
      <c r="Q28" s="832"/>
      <c r="R28" s="718"/>
      <c r="S28" s="719"/>
      <c r="T28" s="718">
        <v>2</v>
      </c>
      <c r="U28" s="719">
        <v>143.2</v>
      </c>
      <c r="V28" s="321">
        <f>B28+D28+F28+H28+J28+L28+N28+P28+R28+T28</f>
        <v>2</v>
      </c>
      <c r="W28" s="772">
        <f>C28+E28+G28+I28+K28+M28+O28+Q28+S28+U28</f>
        <v>143.2</v>
      </c>
    </row>
    <row r="29" spans="1:23" ht="21.75">
      <c r="A29" s="136" t="s">
        <v>80</v>
      </c>
      <c r="B29" s="720"/>
      <c r="C29" s="721"/>
      <c r="D29" s="720"/>
      <c r="E29" s="721"/>
      <c r="F29" s="720"/>
      <c r="G29" s="721"/>
      <c r="H29" s="720"/>
      <c r="I29" s="721"/>
      <c r="J29" s="720"/>
      <c r="K29" s="721"/>
      <c r="L29" s="720"/>
      <c r="M29" s="721"/>
      <c r="N29" s="720"/>
      <c r="O29" s="721"/>
      <c r="P29" s="847"/>
      <c r="Q29" s="848"/>
      <c r="R29" s="720"/>
      <c r="S29" s="721"/>
      <c r="T29" s="720">
        <v>1</v>
      </c>
      <c r="U29" s="721">
        <v>73.2</v>
      </c>
      <c r="V29" s="838">
        <f>B29+D29+F29+H29+J29+L29+N29+P29+R29+T29</f>
        <v>1</v>
      </c>
      <c r="W29" s="839">
        <f>C29+E29+G29+I29+K29+M29+O29+Q29+S29+U29</f>
        <v>73.2</v>
      </c>
    </row>
    <row r="30" spans="1:23" ht="21.75">
      <c r="A30" s="1102" t="s">
        <v>15</v>
      </c>
      <c r="B30" s="1169"/>
      <c r="C30" s="1170"/>
      <c r="D30" s="1169"/>
      <c r="E30" s="1170"/>
      <c r="F30" s="1169"/>
      <c r="G30" s="1170"/>
      <c r="H30" s="1169"/>
      <c r="I30" s="1170"/>
      <c r="J30" s="1169"/>
      <c r="K30" s="1170"/>
      <c r="L30" s="1169"/>
      <c r="M30" s="1170"/>
      <c r="N30" s="1169"/>
      <c r="O30" s="1170"/>
      <c r="P30" s="1177"/>
      <c r="Q30" s="1178"/>
      <c r="R30" s="1169"/>
      <c r="S30" s="1170"/>
      <c r="T30" s="1169"/>
      <c r="U30" s="1170"/>
      <c r="V30" s="1179"/>
      <c r="W30" s="1180"/>
    </row>
    <row r="31" spans="1:23" ht="21.75">
      <c r="A31" s="68" t="s">
        <v>84</v>
      </c>
      <c r="B31" s="718"/>
      <c r="C31" s="719"/>
      <c r="D31" s="718"/>
      <c r="E31" s="61"/>
      <c r="F31" s="1070"/>
      <c r="G31" s="835"/>
      <c r="H31" s="516"/>
      <c r="I31" s="1067"/>
      <c r="J31" s="835"/>
      <c r="K31" s="833"/>
      <c r="L31" s="718"/>
      <c r="M31" s="719"/>
      <c r="N31" s="718"/>
      <c r="O31" s="719"/>
      <c r="P31" s="835"/>
      <c r="Q31" s="832"/>
      <c r="R31" s="718"/>
      <c r="S31" s="719"/>
      <c r="T31" s="718">
        <v>1</v>
      </c>
      <c r="U31" s="719">
        <v>63</v>
      </c>
      <c r="V31" s="321">
        <f>B31+D31+F31+H31+J31+L31+N31+P31+R31+T31</f>
        <v>1</v>
      </c>
      <c r="W31" s="772">
        <f>C31+E31+G31+I31+K31+M31+O31+Q31+S31+U31</f>
        <v>63</v>
      </c>
    </row>
    <row r="32" spans="1:23" ht="21.75">
      <c r="A32" s="1069" t="s">
        <v>633</v>
      </c>
      <c r="B32" s="720"/>
      <c r="C32" s="721"/>
      <c r="D32" s="720"/>
      <c r="E32" s="1082"/>
      <c r="F32" s="1083"/>
      <c r="G32" s="847"/>
      <c r="H32" s="720"/>
      <c r="I32" s="721"/>
      <c r="J32" s="847"/>
      <c r="K32" s="1084"/>
      <c r="L32" s="720"/>
      <c r="M32" s="721"/>
      <c r="N32" s="720"/>
      <c r="O32" s="721"/>
      <c r="P32" s="847"/>
      <c r="Q32" s="848"/>
      <c r="R32" s="720"/>
      <c r="S32" s="721"/>
      <c r="T32" s="720">
        <v>1</v>
      </c>
      <c r="U32" s="721">
        <v>137.1</v>
      </c>
      <c r="V32" s="838">
        <f>B32+D32+F32+H32+J32+L32+N32+P32+R32+T32</f>
        <v>1</v>
      </c>
      <c r="W32" s="839">
        <f>C32+E32+G32+I32+K32+M32+O32+Q32+S32+U32</f>
        <v>137.1</v>
      </c>
    </row>
    <row r="33" spans="1:23" ht="21.75">
      <c r="A33" s="1102" t="s">
        <v>202</v>
      </c>
      <c r="B33" s="1169"/>
      <c r="C33" s="1170"/>
      <c r="D33" s="1169"/>
      <c r="E33" s="1170"/>
      <c r="F33" s="1169"/>
      <c r="G33" s="1170"/>
      <c r="H33" s="1169"/>
      <c r="I33" s="1170"/>
      <c r="J33" s="1169"/>
      <c r="K33" s="1170"/>
      <c r="L33" s="1169"/>
      <c r="M33" s="1170"/>
      <c r="N33" s="1169"/>
      <c r="O33" s="1170"/>
      <c r="P33" s="1177"/>
      <c r="Q33" s="1178"/>
      <c r="R33" s="1169"/>
      <c r="S33" s="1170"/>
      <c r="T33" s="1169"/>
      <c r="U33" s="1170"/>
      <c r="V33" s="1175"/>
      <c r="W33" s="1176"/>
    </row>
    <row r="34" spans="1:29" s="54" customFormat="1" ht="22.5" customHeight="1">
      <c r="A34" s="68" t="s">
        <v>87</v>
      </c>
      <c r="B34" s="718"/>
      <c r="C34" s="719"/>
      <c r="D34" s="718"/>
      <c r="E34" s="61"/>
      <c r="F34" s="1070"/>
      <c r="G34" s="835"/>
      <c r="H34" s="516"/>
      <c r="I34" s="1067"/>
      <c r="J34" s="835"/>
      <c r="K34" s="833"/>
      <c r="L34" s="718"/>
      <c r="M34" s="719"/>
      <c r="N34" s="718"/>
      <c r="O34" s="719"/>
      <c r="P34" s="835"/>
      <c r="Q34" s="832"/>
      <c r="R34" s="718"/>
      <c r="S34" s="719"/>
      <c r="T34" s="718">
        <v>2</v>
      </c>
      <c r="U34" s="719">
        <f>78.7+77.9</f>
        <v>156.60000000000002</v>
      </c>
      <c r="V34" s="321">
        <f aca="true" t="shared" si="4" ref="V34:W36">B34+D34+F34+H34+J34+L34+N34+P34+R34+T34</f>
        <v>2</v>
      </c>
      <c r="W34" s="772">
        <f t="shared" si="4"/>
        <v>156.60000000000002</v>
      </c>
      <c r="X34" s="61"/>
      <c r="Y34" s="65"/>
      <c r="Z34"/>
      <c r="AA34"/>
      <c r="AB34"/>
      <c r="AC34"/>
    </row>
    <row r="35" spans="1:29" s="54" customFormat="1" ht="22.5" customHeight="1">
      <c r="A35" s="68" t="s">
        <v>397</v>
      </c>
      <c r="B35" s="718"/>
      <c r="C35" s="719"/>
      <c r="D35" s="718"/>
      <c r="E35" s="61"/>
      <c r="F35" s="1070"/>
      <c r="G35" s="835"/>
      <c r="H35" s="516"/>
      <c r="I35" s="1067"/>
      <c r="J35" s="835"/>
      <c r="K35" s="833"/>
      <c r="L35" s="718"/>
      <c r="M35" s="719"/>
      <c r="N35" s="718"/>
      <c r="O35" s="719"/>
      <c r="P35" s="835"/>
      <c r="Q35" s="832"/>
      <c r="R35" s="718"/>
      <c r="S35" s="719"/>
      <c r="T35" s="718">
        <v>2</v>
      </c>
      <c r="U35" s="719">
        <v>219.6</v>
      </c>
      <c r="V35" s="321">
        <f t="shared" si="4"/>
        <v>2</v>
      </c>
      <c r="W35" s="772">
        <f t="shared" si="4"/>
        <v>219.6</v>
      </c>
      <c r="X35" s="61"/>
      <c r="Y35" s="65"/>
      <c r="Z35"/>
      <c r="AA35"/>
      <c r="AB35"/>
      <c r="AC35"/>
    </row>
    <row r="36" spans="1:23" ht="21.75">
      <c r="A36" s="1069" t="s">
        <v>108</v>
      </c>
      <c r="B36" s="720"/>
      <c r="C36" s="721"/>
      <c r="D36" s="720"/>
      <c r="E36" s="1082"/>
      <c r="F36" s="1083"/>
      <c r="G36" s="847"/>
      <c r="H36" s="720"/>
      <c r="I36" s="721"/>
      <c r="J36" s="847"/>
      <c r="K36" s="1084"/>
      <c r="L36" s="720"/>
      <c r="M36" s="721"/>
      <c r="N36" s="720"/>
      <c r="O36" s="721"/>
      <c r="P36" s="847"/>
      <c r="Q36" s="848"/>
      <c r="R36" s="720"/>
      <c r="S36" s="721"/>
      <c r="T36" s="720">
        <v>2</v>
      </c>
      <c r="U36" s="721">
        <f>89.9+93.2</f>
        <v>183.10000000000002</v>
      </c>
      <c r="V36" s="838">
        <f t="shared" si="4"/>
        <v>2</v>
      </c>
      <c r="W36" s="839">
        <f t="shared" si="4"/>
        <v>183.10000000000002</v>
      </c>
    </row>
    <row r="37" spans="1:23" ht="21.75">
      <c r="A37" s="1102" t="s">
        <v>657</v>
      </c>
      <c r="B37" s="1169"/>
      <c r="C37" s="1170"/>
      <c r="D37" s="1169"/>
      <c r="E37" s="1170"/>
      <c r="F37" s="1169"/>
      <c r="G37" s="1170"/>
      <c r="H37" s="1169"/>
      <c r="I37" s="1170"/>
      <c r="J37" s="1169"/>
      <c r="K37" s="1170"/>
      <c r="L37" s="1169"/>
      <c r="M37" s="1170"/>
      <c r="N37" s="1169"/>
      <c r="O37" s="1170"/>
      <c r="P37" s="1177"/>
      <c r="Q37" s="1178"/>
      <c r="R37" s="1169"/>
      <c r="S37" s="1170"/>
      <c r="T37" s="1169"/>
      <c r="U37" s="1170"/>
      <c r="V37" s="1175"/>
      <c r="W37" s="1176"/>
    </row>
    <row r="38" spans="1:29" s="54" customFormat="1" ht="22.5" customHeight="1">
      <c r="A38" s="68" t="s">
        <v>658</v>
      </c>
      <c r="B38" s="718"/>
      <c r="C38" s="719"/>
      <c r="D38" s="718"/>
      <c r="E38" s="61"/>
      <c r="F38" s="1070"/>
      <c r="G38" s="835"/>
      <c r="H38" s="516"/>
      <c r="I38" s="1067"/>
      <c r="J38" s="835"/>
      <c r="K38" s="833"/>
      <c r="L38" s="718"/>
      <c r="M38" s="719"/>
      <c r="N38" s="718"/>
      <c r="O38" s="719"/>
      <c r="P38" s="835"/>
      <c r="Q38" s="832"/>
      <c r="R38" s="718"/>
      <c r="S38" s="719"/>
      <c r="T38" s="718">
        <v>1</v>
      </c>
      <c r="U38" s="719">
        <v>62.8</v>
      </c>
      <c r="V38" s="321">
        <f>B38+D38+F38+H38+J38+L38+N38+P38+R38+T38</f>
        <v>1</v>
      </c>
      <c r="W38" s="772">
        <f>C38+E38+G38+I38+K38+M38+O38+Q38+S38+U38</f>
        <v>62.8</v>
      </c>
      <c r="X38" s="61"/>
      <c r="Y38" s="65"/>
      <c r="Z38"/>
      <c r="AA38"/>
      <c r="AB38"/>
      <c r="AC38"/>
    </row>
    <row r="39" spans="1:23" ht="22.5" thickBot="1">
      <c r="A39" s="1069" t="s">
        <v>659</v>
      </c>
      <c r="B39" s="718"/>
      <c r="C39" s="719"/>
      <c r="D39" s="718"/>
      <c r="E39" s="61"/>
      <c r="F39" s="1070"/>
      <c r="G39" s="835"/>
      <c r="H39" s="718"/>
      <c r="I39" s="719"/>
      <c r="J39" s="835"/>
      <c r="K39" s="833"/>
      <c r="L39" s="718"/>
      <c r="M39" s="719"/>
      <c r="N39" s="718"/>
      <c r="O39" s="719"/>
      <c r="P39" s="835"/>
      <c r="Q39" s="832"/>
      <c r="R39" s="718"/>
      <c r="S39" s="719"/>
      <c r="T39" s="718">
        <v>1</v>
      </c>
      <c r="U39" s="719">
        <v>142.7</v>
      </c>
      <c r="V39" s="838">
        <f>B39+D39+F39+H39+J39+L39+N39+P39+R39+T39</f>
        <v>1</v>
      </c>
      <c r="W39" s="839">
        <f>C39+E39+G39+I39+K39+M39+O39+Q39+S39+U39</f>
        <v>142.7</v>
      </c>
    </row>
    <row r="40" spans="1:23" ht="24" customHeight="1" thickBot="1">
      <c r="A40" s="177" t="s">
        <v>58</v>
      </c>
      <c r="B40" s="192">
        <f>SUM(B27:B29)</f>
        <v>0</v>
      </c>
      <c r="C40" s="192">
        <f>SUM(C27:C29)</f>
        <v>0</v>
      </c>
      <c r="D40" s="192">
        <f>SUM(D27:D29)</f>
        <v>0</v>
      </c>
      <c r="E40" s="192">
        <f>SUM(E27:E29)</f>
        <v>0</v>
      </c>
      <c r="F40" s="192">
        <f>SUM(F31:F39)</f>
        <v>0</v>
      </c>
      <c r="G40" s="773">
        <f>SUM(G31:G39)</f>
        <v>0</v>
      </c>
      <c r="H40" s="192">
        <f>SUM(H27:H29)</f>
        <v>0</v>
      </c>
      <c r="I40" s="192">
        <f>SUM(I27:I29)</f>
        <v>0</v>
      </c>
      <c r="J40" s="192">
        <f>SUM(J31:J39)</f>
        <v>0</v>
      </c>
      <c r="K40" s="773">
        <f>SUM(K31:K39)</f>
        <v>0</v>
      </c>
      <c r="L40" s="192">
        <f aca="true" t="shared" si="5" ref="L40:U40">SUM(L27:L29)</f>
        <v>0</v>
      </c>
      <c r="M40" s="192">
        <f t="shared" si="5"/>
        <v>0</v>
      </c>
      <c r="N40" s="192">
        <f t="shared" si="5"/>
        <v>0</v>
      </c>
      <c r="O40" s="773">
        <f t="shared" si="5"/>
        <v>0</v>
      </c>
      <c r="P40" s="192">
        <f t="shared" si="5"/>
        <v>0</v>
      </c>
      <c r="Q40" s="727">
        <f t="shared" si="5"/>
        <v>0</v>
      </c>
      <c r="R40" s="192">
        <f t="shared" si="5"/>
        <v>0</v>
      </c>
      <c r="S40" s="773">
        <f t="shared" si="5"/>
        <v>0</v>
      </c>
      <c r="T40" s="192">
        <f t="shared" si="5"/>
        <v>3</v>
      </c>
      <c r="U40" s="192">
        <f t="shared" si="5"/>
        <v>216.39999999999998</v>
      </c>
      <c r="V40" s="192">
        <f>SUM(V28:V39)</f>
        <v>13</v>
      </c>
      <c r="W40" s="727">
        <f>SUM(W28:W39)</f>
        <v>1181.3000000000002</v>
      </c>
    </row>
    <row r="41" ht="141" customHeight="1"/>
    <row r="42" spans="1:23" ht="32.25" customHeight="1" thickBot="1">
      <c r="A42" s="1085" t="s">
        <v>392</v>
      </c>
      <c r="B42" s="88"/>
      <c r="C42" s="276"/>
      <c r="L42" s="61"/>
      <c r="M42" s="279"/>
      <c r="N42" s="61"/>
      <c r="T42" s="117"/>
      <c r="U42"/>
      <c r="W42" s="729" t="s">
        <v>90</v>
      </c>
    </row>
    <row r="43" spans="1:23" ht="72" customHeight="1">
      <c r="A43" s="1316" t="s">
        <v>1</v>
      </c>
      <c r="B43" s="1348" t="s">
        <v>63</v>
      </c>
      <c r="C43" s="1348"/>
      <c r="D43" s="1348" t="s">
        <v>136</v>
      </c>
      <c r="E43" s="1348"/>
      <c r="F43" s="1348" t="s">
        <v>64</v>
      </c>
      <c r="G43" s="1348"/>
      <c r="H43" s="1348" t="s">
        <v>75</v>
      </c>
      <c r="I43" s="1348"/>
      <c r="J43" s="1348" t="s">
        <v>67</v>
      </c>
      <c r="K43" s="1348"/>
      <c r="L43" s="1347" t="s">
        <v>68</v>
      </c>
      <c r="M43" s="1347"/>
      <c r="N43" s="1348" t="s">
        <v>69</v>
      </c>
      <c r="O43" s="1348"/>
      <c r="P43" s="1348" t="s">
        <v>70</v>
      </c>
      <c r="Q43" s="1348"/>
      <c r="R43" s="1347" t="s">
        <v>72</v>
      </c>
      <c r="S43" s="1347"/>
      <c r="T43" s="1347" t="s">
        <v>82</v>
      </c>
      <c r="U43" s="1347"/>
      <c r="V43" s="1349" t="s">
        <v>58</v>
      </c>
      <c r="W43" s="1349"/>
    </row>
    <row r="44" spans="1:23" ht="22.5" thickBot="1">
      <c r="A44" s="1317"/>
      <c r="B44" s="173" t="s">
        <v>10</v>
      </c>
      <c r="C44" s="273" t="s">
        <v>9</v>
      </c>
      <c r="D44" s="173" t="s">
        <v>10</v>
      </c>
      <c r="E44" s="273" t="s">
        <v>9</v>
      </c>
      <c r="F44" s="173" t="s">
        <v>10</v>
      </c>
      <c r="G44" s="273" t="s">
        <v>9</v>
      </c>
      <c r="H44" s="173" t="s">
        <v>10</v>
      </c>
      <c r="I44" s="273" t="s">
        <v>9</v>
      </c>
      <c r="J44" s="173" t="s">
        <v>10</v>
      </c>
      <c r="K44" s="273" t="s">
        <v>9</v>
      </c>
      <c r="L44" s="173" t="s">
        <v>10</v>
      </c>
      <c r="M44" s="273" t="s">
        <v>9</v>
      </c>
      <c r="N44" s="174" t="s">
        <v>10</v>
      </c>
      <c r="O44" s="273" t="s">
        <v>9</v>
      </c>
      <c r="P44" s="174" t="s">
        <v>10</v>
      </c>
      <c r="Q44" s="724" t="s">
        <v>9</v>
      </c>
      <c r="R44" s="174" t="s">
        <v>10</v>
      </c>
      <c r="S44" s="273" t="s">
        <v>9</v>
      </c>
      <c r="T44" s="174" t="s">
        <v>10</v>
      </c>
      <c r="U44" s="273" t="s">
        <v>9</v>
      </c>
      <c r="V44" s="174" t="s">
        <v>10</v>
      </c>
      <c r="W44" s="730" t="s">
        <v>9</v>
      </c>
    </row>
    <row r="45" spans="1:23" ht="21.75">
      <c r="A45" s="1158" t="s">
        <v>76</v>
      </c>
      <c r="B45" s="1159"/>
      <c r="C45" s="1160"/>
      <c r="D45" s="1161"/>
      <c r="E45" s="1162"/>
      <c r="F45" s="1163"/>
      <c r="G45" s="1162"/>
      <c r="H45" s="1163"/>
      <c r="I45" s="1162"/>
      <c r="J45" s="1163"/>
      <c r="K45" s="1162"/>
      <c r="L45" s="1163"/>
      <c r="M45" s="1162"/>
      <c r="N45" s="1164"/>
      <c r="O45" s="1162"/>
      <c r="P45" s="1164"/>
      <c r="Q45" s="1165"/>
      <c r="R45" s="1163"/>
      <c r="S45" s="1162"/>
      <c r="T45" s="1164"/>
      <c r="U45" s="1162"/>
      <c r="V45" s="1166"/>
      <c r="W45" s="1167"/>
    </row>
    <row r="46" spans="1:23" ht="21.75">
      <c r="A46" s="68" t="s">
        <v>77</v>
      </c>
      <c r="B46" s="718"/>
      <c r="C46" s="719"/>
      <c r="D46" s="718"/>
      <c r="E46" s="719"/>
      <c r="F46" s="718"/>
      <c r="G46" s="719"/>
      <c r="H46" s="718"/>
      <c r="I46" s="719"/>
      <c r="J46" s="718"/>
      <c r="K46" s="719"/>
      <c r="L46" s="718"/>
      <c r="M46" s="719"/>
      <c r="N46" s="718"/>
      <c r="O46" s="719"/>
      <c r="P46" s="835"/>
      <c r="Q46" s="832"/>
      <c r="R46" s="718"/>
      <c r="S46" s="719"/>
      <c r="T46" s="718"/>
      <c r="U46" s="719"/>
      <c r="V46" s="321">
        <f aca="true" t="shared" si="6" ref="V46:W49">B46+D46+F46+H46+J46+L46+N46+P46+R46+T46</f>
        <v>0</v>
      </c>
      <c r="W46" s="772">
        <f t="shared" si="6"/>
        <v>0</v>
      </c>
    </row>
    <row r="47" spans="1:23" ht="21.75">
      <c r="A47" s="68" t="s">
        <v>78</v>
      </c>
      <c r="B47" s="718"/>
      <c r="C47" s="719"/>
      <c r="D47" s="718"/>
      <c r="E47" s="719"/>
      <c r="F47" s="718"/>
      <c r="G47" s="719"/>
      <c r="H47" s="718"/>
      <c r="I47" s="719"/>
      <c r="J47" s="718"/>
      <c r="K47" s="719"/>
      <c r="L47" s="718"/>
      <c r="M47" s="719"/>
      <c r="N47" s="718"/>
      <c r="O47" s="719"/>
      <c r="P47" s="835"/>
      <c r="Q47" s="832">
        <v>105.6</v>
      </c>
      <c r="R47" s="718"/>
      <c r="S47" s="719"/>
      <c r="T47" s="718"/>
      <c r="U47" s="719"/>
      <c r="V47" s="321">
        <f t="shared" si="6"/>
        <v>0</v>
      </c>
      <c r="W47" s="772">
        <f t="shared" si="6"/>
        <v>105.6</v>
      </c>
    </row>
    <row r="48" spans="1:23" ht="21.75">
      <c r="A48" s="68" t="s">
        <v>79</v>
      </c>
      <c r="B48" s="718"/>
      <c r="C48" s="719"/>
      <c r="D48" s="718"/>
      <c r="E48" s="719"/>
      <c r="F48" s="718"/>
      <c r="G48" s="719"/>
      <c r="H48" s="718"/>
      <c r="I48" s="719"/>
      <c r="J48" s="718"/>
      <c r="K48" s="719"/>
      <c r="L48" s="718"/>
      <c r="M48" s="719"/>
      <c r="N48" s="718"/>
      <c r="O48" s="719"/>
      <c r="P48" s="835"/>
      <c r="Q48" s="832"/>
      <c r="R48" s="718"/>
      <c r="S48" s="719"/>
      <c r="T48" s="718"/>
      <c r="U48" s="719"/>
      <c r="V48" s="321">
        <f t="shared" si="6"/>
        <v>0</v>
      </c>
      <c r="W48" s="772">
        <f t="shared" si="6"/>
        <v>0</v>
      </c>
    </row>
    <row r="49" spans="1:23" ht="21.75">
      <c r="A49" s="136" t="s">
        <v>80</v>
      </c>
      <c r="B49" s="720"/>
      <c r="C49" s="721"/>
      <c r="D49" s="720"/>
      <c r="E49" s="721"/>
      <c r="F49" s="720"/>
      <c r="G49" s="721"/>
      <c r="H49" s="720"/>
      <c r="I49" s="721"/>
      <c r="J49" s="720"/>
      <c r="K49" s="721"/>
      <c r="L49" s="720"/>
      <c r="M49" s="721"/>
      <c r="N49" s="720"/>
      <c r="O49" s="721"/>
      <c r="P49" s="847"/>
      <c r="Q49" s="848"/>
      <c r="R49" s="720"/>
      <c r="S49" s="721"/>
      <c r="T49" s="720"/>
      <c r="U49" s="721"/>
      <c r="V49" s="838">
        <f t="shared" si="6"/>
        <v>0</v>
      </c>
      <c r="W49" s="839">
        <f t="shared" si="6"/>
        <v>0</v>
      </c>
    </row>
    <row r="50" spans="1:29" s="54" customFormat="1" ht="22.5" customHeight="1">
      <c r="A50" s="1102" t="s">
        <v>15</v>
      </c>
      <c r="B50" s="1169"/>
      <c r="C50" s="1170"/>
      <c r="D50" s="1169"/>
      <c r="E50" s="1170"/>
      <c r="F50" s="1169"/>
      <c r="G50" s="1170"/>
      <c r="H50" s="1169"/>
      <c r="I50" s="1170"/>
      <c r="J50" s="1169"/>
      <c r="K50" s="1170"/>
      <c r="L50" s="1169"/>
      <c r="M50" s="1170"/>
      <c r="N50" s="1169"/>
      <c r="O50" s="1170"/>
      <c r="P50" s="1177"/>
      <c r="Q50" s="1178"/>
      <c r="R50" s="1169"/>
      <c r="S50" s="1170"/>
      <c r="T50" s="1169"/>
      <c r="U50" s="1170"/>
      <c r="V50" s="1179"/>
      <c r="W50" s="1180"/>
      <c r="X50" s="61"/>
      <c r="Y50" s="65"/>
      <c r="Z50"/>
      <c r="AA50"/>
      <c r="AB50"/>
      <c r="AC50"/>
    </row>
    <row r="51" spans="1:23" ht="21.75">
      <c r="A51" s="68" t="s">
        <v>85</v>
      </c>
      <c r="B51" s="718"/>
      <c r="C51" s="719"/>
      <c r="D51" s="718"/>
      <c r="E51" s="61"/>
      <c r="F51" s="1070">
        <v>4</v>
      </c>
      <c r="G51" s="835">
        <v>18.1</v>
      </c>
      <c r="H51" s="516"/>
      <c r="I51" s="1067"/>
      <c r="J51" s="835">
        <v>2</v>
      </c>
      <c r="K51" s="833">
        <v>29</v>
      </c>
      <c r="L51" s="718"/>
      <c r="M51" s="719"/>
      <c r="N51" s="718"/>
      <c r="O51" s="719"/>
      <c r="P51" s="835"/>
      <c r="Q51" s="832"/>
      <c r="R51" s="718"/>
      <c r="S51" s="719"/>
      <c r="T51" s="718"/>
      <c r="U51" s="719"/>
      <c r="V51" s="321">
        <f aca="true" t="shared" si="7" ref="V51:W53">B51+D51+F51+H51+J51+L51+N51+P51+R51+T51</f>
        <v>6</v>
      </c>
      <c r="W51" s="772">
        <f t="shared" si="7"/>
        <v>47.1</v>
      </c>
    </row>
    <row r="52" spans="1:23" ht="21.75">
      <c r="A52" s="1069" t="s">
        <v>106</v>
      </c>
      <c r="B52" s="718"/>
      <c r="C52" s="719"/>
      <c r="D52" s="718"/>
      <c r="E52" s="61"/>
      <c r="F52" s="1070">
        <v>1</v>
      </c>
      <c r="G52" s="835">
        <v>4.5</v>
      </c>
      <c r="H52" s="718"/>
      <c r="I52" s="719"/>
      <c r="J52" s="835">
        <v>2</v>
      </c>
      <c r="K52" s="833">
        <v>24.6</v>
      </c>
      <c r="L52" s="718"/>
      <c r="M52" s="719"/>
      <c r="N52" s="718"/>
      <c r="O52" s="719"/>
      <c r="P52" s="835"/>
      <c r="Q52" s="832"/>
      <c r="R52" s="718"/>
      <c r="S52" s="719"/>
      <c r="T52" s="718"/>
      <c r="U52" s="719"/>
      <c r="V52" s="838">
        <f t="shared" si="7"/>
        <v>3</v>
      </c>
      <c r="W52" s="839">
        <f t="shared" si="7"/>
        <v>29.1</v>
      </c>
    </row>
    <row r="53" spans="1:23" ht="22.5" thickBot="1">
      <c r="A53" s="1181" t="s">
        <v>666</v>
      </c>
      <c r="B53" s="1182"/>
      <c r="C53" s="1183"/>
      <c r="D53" s="1182"/>
      <c r="E53" s="1184"/>
      <c r="F53" s="1185">
        <v>20</v>
      </c>
      <c r="G53" s="1186">
        <v>139.6</v>
      </c>
      <c r="H53" s="1187"/>
      <c r="I53" s="1186"/>
      <c r="J53" s="1187">
        <v>11</v>
      </c>
      <c r="K53" s="1186">
        <v>64.8</v>
      </c>
      <c r="L53" s="1182"/>
      <c r="M53" s="1183"/>
      <c r="N53" s="1182"/>
      <c r="O53" s="1183"/>
      <c r="P53" s="1182"/>
      <c r="Q53" s="1188"/>
      <c r="R53" s="1182"/>
      <c r="S53" s="1183"/>
      <c r="T53" s="1182"/>
      <c r="U53" s="1183"/>
      <c r="V53" s="1175">
        <f t="shared" si="7"/>
        <v>31</v>
      </c>
      <c r="W53" s="1176">
        <f t="shared" si="7"/>
        <v>204.39999999999998</v>
      </c>
    </row>
    <row r="54" spans="1:23" ht="22.5" thickBot="1">
      <c r="A54" s="177" t="s">
        <v>58</v>
      </c>
      <c r="B54" s="192">
        <f>SUM(B45:B49)</f>
        <v>0</v>
      </c>
      <c r="C54" s="192">
        <f>SUM(C45:C49)</f>
        <v>0</v>
      </c>
      <c r="D54" s="192">
        <f>SUM(D45:D49)</f>
        <v>0</v>
      </c>
      <c r="E54" s="192">
        <f>SUM(E45:E49)</f>
        <v>0</v>
      </c>
      <c r="F54" s="192">
        <f>SUM(F51:F53)</f>
        <v>25</v>
      </c>
      <c r="G54" s="773">
        <f>SUM(G51:G53)</f>
        <v>162.2</v>
      </c>
      <c r="H54" s="192">
        <f>SUM(H45:H49)</f>
        <v>0</v>
      </c>
      <c r="I54" s="192">
        <f>SUM(I45:I49)</f>
        <v>0</v>
      </c>
      <c r="J54" s="192">
        <f>SUM(J51:J53)</f>
        <v>15</v>
      </c>
      <c r="K54" s="773">
        <f>SUM(K51:K53)</f>
        <v>118.4</v>
      </c>
      <c r="L54" s="192">
        <f aca="true" t="shared" si="8" ref="L54:U54">SUM(L45:L49)</f>
        <v>0</v>
      </c>
      <c r="M54" s="192">
        <f t="shared" si="8"/>
        <v>0</v>
      </c>
      <c r="N54" s="192">
        <f t="shared" si="8"/>
        <v>0</v>
      </c>
      <c r="O54" s="773">
        <f t="shared" si="8"/>
        <v>0</v>
      </c>
      <c r="P54" s="192">
        <f t="shared" si="8"/>
        <v>0</v>
      </c>
      <c r="Q54" s="727">
        <f t="shared" si="8"/>
        <v>105.6</v>
      </c>
      <c r="R54" s="192">
        <f t="shared" si="8"/>
        <v>0</v>
      </c>
      <c r="S54" s="773">
        <f t="shared" si="8"/>
        <v>0</v>
      </c>
      <c r="T54" s="192">
        <f t="shared" si="8"/>
        <v>0</v>
      </c>
      <c r="U54" s="192">
        <f t="shared" si="8"/>
        <v>0</v>
      </c>
      <c r="V54" s="192">
        <f>SUM(V46:V53)</f>
        <v>40</v>
      </c>
      <c r="W54" s="727">
        <f>SUM(W46:W53)</f>
        <v>386.19999999999993</v>
      </c>
    </row>
    <row r="844" ht="21.75">
      <c r="O844" s="279" t="s">
        <v>183</v>
      </c>
    </row>
    <row r="869" ht="21.75">
      <c r="O869" s="279" t="s">
        <v>184</v>
      </c>
    </row>
    <row r="904" ht="21.75">
      <c r="O904" s="671" t="s">
        <v>185</v>
      </c>
    </row>
    <row r="965" ht="21.75">
      <c r="O965" s="279" t="s">
        <v>186</v>
      </c>
    </row>
    <row r="966" ht="21.75">
      <c r="O966" s="279" t="s">
        <v>187</v>
      </c>
    </row>
  </sheetData>
  <sheetProtection/>
  <mergeCells count="48">
    <mergeCell ref="L25:M25"/>
    <mergeCell ref="N25:O25"/>
    <mergeCell ref="P25:Q25"/>
    <mergeCell ref="R25:S25"/>
    <mergeCell ref="T25:U25"/>
    <mergeCell ref="V25:W25"/>
    <mergeCell ref="A25:A26"/>
    <mergeCell ref="B25:C25"/>
    <mergeCell ref="D25:E25"/>
    <mergeCell ref="F25:G25"/>
    <mergeCell ref="H25:I25"/>
    <mergeCell ref="J25:K25"/>
    <mergeCell ref="R3:S3"/>
    <mergeCell ref="J3:K3"/>
    <mergeCell ref="A3:A4"/>
    <mergeCell ref="D3:E3"/>
    <mergeCell ref="F3:G3"/>
    <mergeCell ref="B3:C3"/>
    <mergeCell ref="P43:Q43"/>
    <mergeCell ref="D14:E14"/>
    <mergeCell ref="F14:G14"/>
    <mergeCell ref="H14:I14"/>
    <mergeCell ref="V3:W3"/>
    <mergeCell ref="N3:O3"/>
    <mergeCell ref="P3:Q3"/>
    <mergeCell ref="T3:U3"/>
    <mergeCell ref="L3:M3"/>
    <mergeCell ref="H3:I3"/>
    <mergeCell ref="J43:K43"/>
    <mergeCell ref="V43:W43"/>
    <mergeCell ref="J14:K14"/>
    <mergeCell ref="L14:M14"/>
    <mergeCell ref="N14:O14"/>
    <mergeCell ref="P14:Q14"/>
    <mergeCell ref="R14:S14"/>
    <mergeCell ref="V14:W14"/>
    <mergeCell ref="L43:M43"/>
    <mergeCell ref="N43:O43"/>
    <mergeCell ref="T14:U14"/>
    <mergeCell ref="R43:S43"/>
    <mergeCell ref="T43:U43"/>
    <mergeCell ref="A14:A15"/>
    <mergeCell ref="B14:C14"/>
    <mergeCell ref="A43:A44"/>
    <mergeCell ref="B43:C43"/>
    <mergeCell ref="D43:E43"/>
    <mergeCell ref="F43:G43"/>
    <mergeCell ref="H43:I43"/>
  </mergeCells>
  <printOptions horizontalCentered="1"/>
  <pageMargins left="0" right="0" top="0.5511811023622047" bottom="0.1968503937007874" header="0.15748031496062992" footer="0.2755905511811024"/>
  <pageSetup horizontalDpi="600" verticalDpi="600" orientation="landscape" paperSize="9" scale="90" r:id="rId1"/>
</worksheet>
</file>

<file path=xl/worksheets/sheet14.xml><?xml version="1.0" encoding="utf-8"?>
<worksheet xmlns="http://schemas.openxmlformats.org/spreadsheetml/2006/main" xmlns:r="http://schemas.openxmlformats.org/officeDocument/2006/relationships">
  <dimension ref="A1:G226"/>
  <sheetViews>
    <sheetView zoomScalePageLayoutView="0" workbookViewId="0" topLeftCell="A1">
      <selection activeCell="A1" sqref="A1"/>
    </sheetView>
  </sheetViews>
  <sheetFormatPr defaultColWidth="9.140625" defaultRowHeight="12.75"/>
  <cols>
    <col min="1" max="1" width="3.00390625" style="476" bestFit="1" customWidth="1"/>
    <col min="2" max="2" width="43.7109375" style="485" customWidth="1"/>
    <col min="3" max="3" width="62.57421875" style="478" customWidth="1"/>
    <col min="4" max="4" width="5.8515625" style="476" customWidth="1"/>
    <col min="5" max="5" width="9.57421875" style="478" customWidth="1"/>
    <col min="6" max="6" width="9.140625" style="78" customWidth="1"/>
    <col min="7" max="7" width="11.7109375" style="78" customWidth="1"/>
    <col min="8" max="16384" width="9.140625" style="478" customWidth="1"/>
  </cols>
  <sheetData>
    <row r="1" spans="2:5" ht="24.75" customHeight="1" thickBot="1">
      <c r="B1" s="821" t="s">
        <v>287</v>
      </c>
      <c r="C1" s="477"/>
      <c r="D1" s="511"/>
      <c r="E1" s="19" t="s">
        <v>0</v>
      </c>
    </row>
    <row r="2" spans="1:7" s="469" customFormat="1" ht="34.5" customHeight="1" thickBot="1">
      <c r="A2" s="492"/>
      <c r="B2" s="493" t="s">
        <v>111</v>
      </c>
      <c r="C2" s="491" t="s">
        <v>113</v>
      </c>
      <c r="D2" s="491" t="s">
        <v>10</v>
      </c>
      <c r="E2" s="494" t="s">
        <v>9</v>
      </c>
      <c r="G2" s="470"/>
    </row>
    <row r="3" spans="1:7" s="152" customFormat="1" ht="63">
      <c r="A3" s="182">
        <v>1</v>
      </c>
      <c r="B3" s="496" t="s">
        <v>290</v>
      </c>
      <c r="C3" s="676" t="s">
        <v>280</v>
      </c>
      <c r="D3" s="497">
        <v>12</v>
      </c>
      <c r="E3" s="498">
        <f>154.8+162.9+67.9+150.9+99.4+161.9+86.4+107.8+173.4+82.7+163+144.4</f>
        <v>1555.5</v>
      </c>
      <c r="G3" s="151"/>
    </row>
    <row r="4" spans="1:5" ht="42">
      <c r="A4" s="182">
        <v>2</v>
      </c>
      <c r="B4" s="496" t="s">
        <v>281</v>
      </c>
      <c r="C4" s="676" t="s">
        <v>282</v>
      </c>
      <c r="D4" s="497">
        <v>16</v>
      </c>
      <c r="E4" s="498">
        <f>174.6+191.2+139+160.4+161.9+210.5+117.4+181.3+82.3+191.4+191.4</f>
        <v>1801.4</v>
      </c>
    </row>
    <row r="5" spans="1:5" ht="42">
      <c r="A5" s="182">
        <v>3</v>
      </c>
      <c r="B5" s="496" t="s">
        <v>288</v>
      </c>
      <c r="C5" s="676" t="s">
        <v>289</v>
      </c>
      <c r="D5" s="497">
        <v>12</v>
      </c>
      <c r="E5" s="498">
        <v>1807</v>
      </c>
    </row>
    <row r="6" spans="1:5" ht="63">
      <c r="A6" s="182">
        <v>4</v>
      </c>
      <c r="B6" s="496" t="s">
        <v>283</v>
      </c>
      <c r="C6" s="677" t="s">
        <v>284</v>
      </c>
      <c r="D6" s="497">
        <v>13</v>
      </c>
      <c r="E6" s="498">
        <f>202.9+162.2+225.8+208.8+25.4+206.5+129.5+55.8+143.6+55.4+25.4+309.7+198.9</f>
        <v>1949.9</v>
      </c>
    </row>
    <row r="7" spans="1:7" s="7" customFormat="1" ht="84">
      <c r="A7" s="182">
        <v>5</v>
      </c>
      <c r="B7" s="496" t="s">
        <v>285</v>
      </c>
      <c r="C7" s="677" t="s">
        <v>286</v>
      </c>
      <c r="D7" s="501">
        <v>22</v>
      </c>
      <c r="E7" s="498">
        <f>66.1+112.3+50.8+31.9+143.9+222.2+71.9+52.1+166.1+82.8+82+95.6+87.4+57.3+130.4+50.8+66.1+79.2+138.3+48.9+41.1+91.6+85.8</f>
        <v>2054.6</v>
      </c>
      <c r="G7" s="78"/>
    </row>
    <row r="8" spans="1:7" s="469" customFormat="1" ht="21" customHeight="1">
      <c r="A8" s="472"/>
      <c r="B8" s="195" t="s">
        <v>145</v>
      </c>
      <c r="C8" s="473"/>
      <c r="D8" s="195">
        <f>SUM(D3:D7)</f>
        <v>75</v>
      </c>
      <c r="E8" s="195">
        <f>SUM(E3:E7)</f>
        <v>9168.4</v>
      </c>
      <c r="G8" s="470"/>
    </row>
    <row r="9" spans="1:7" s="7" customFormat="1" ht="18.75" customHeight="1">
      <c r="A9" s="483"/>
      <c r="B9" s="155"/>
      <c r="C9" s="123"/>
      <c r="D9" s="124"/>
      <c r="E9" s="482"/>
      <c r="G9" s="78"/>
    </row>
    <row r="10" spans="1:7" s="7" customFormat="1" ht="18.75" customHeight="1">
      <c r="A10" s="483"/>
      <c r="B10" s="155"/>
      <c r="C10" s="178"/>
      <c r="D10" s="179"/>
      <c r="E10" s="484"/>
      <c r="G10" s="78"/>
    </row>
    <row r="11" spans="1:7" s="7" customFormat="1" ht="18.75" customHeight="1">
      <c r="A11" s="483"/>
      <c r="B11" s="155"/>
      <c r="C11" s="123"/>
      <c r="D11" s="179"/>
      <c r="E11" s="482"/>
      <c r="G11" s="78"/>
    </row>
    <row r="12" spans="1:7" s="7" customFormat="1" ht="18.75" customHeight="1">
      <c r="A12" s="483"/>
      <c r="B12" s="155"/>
      <c r="C12" s="123"/>
      <c r="D12" s="124"/>
      <c r="E12" s="482"/>
      <c r="G12" s="78"/>
    </row>
    <row r="13" spans="1:7" s="7" customFormat="1" ht="18.75" customHeight="1">
      <c r="A13" s="483"/>
      <c r="B13" s="155"/>
      <c r="C13" s="123"/>
      <c r="D13" s="124"/>
      <c r="E13" s="482"/>
      <c r="G13" s="78"/>
    </row>
    <row r="14" spans="1:7" s="7" customFormat="1" ht="18.75" customHeight="1">
      <c r="A14" s="483"/>
      <c r="B14" s="154"/>
      <c r="C14" s="123"/>
      <c r="D14" s="124"/>
      <c r="E14" s="482"/>
      <c r="G14" s="78"/>
    </row>
    <row r="15" spans="1:7" s="105" customFormat="1" ht="19.5" customHeight="1">
      <c r="A15" s="483"/>
      <c r="B15" s="154"/>
      <c r="C15" s="123"/>
      <c r="D15" s="124"/>
      <c r="E15" s="482"/>
      <c r="G15" s="78"/>
    </row>
    <row r="16" spans="1:7" s="105" customFormat="1" ht="19.5" customHeight="1">
      <c r="A16" s="476"/>
      <c r="B16" s="485"/>
      <c r="C16" s="478"/>
      <c r="D16" s="476"/>
      <c r="E16" s="478"/>
      <c r="G16" s="78"/>
    </row>
    <row r="18" spans="1:5" ht="18.75">
      <c r="A18" s="126"/>
      <c r="B18" s="125"/>
      <c r="C18" s="125"/>
      <c r="D18" s="126"/>
      <c r="E18" s="486"/>
    </row>
    <row r="19" spans="1:7" s="125" customFormat="1" ht="21.75" customHeight="1">
      <c r="A19" s="126"/>
      <c r="B19" s="487"/>
      <c r="D19" s="126"/>
      <c r="E19" s="89"/>
      <c r="G19" s="153"/>
    </row>
    <row r="20" spans="1:7" s="105" customFormat="1" ht="18" customHeight="1">
      <c r="A20" s="78"/>
      <c r="B20" s="488"/>
      <c r="C20" s="78"/>
      <c r="D20" s="514"/>
      <c r="E20" s="78"/>
      <c r="G20" s="78"/>
    </row>
    <row r="21" spans="2:4" s="78" customFormat="1" ht="19.5" customHeight="1">
      <c r="B21" s="488"/>
      <c r="D21" s="514"/>
    </row>
    <row r="22" spans="2:4" s="78" customFormat="1" ht="15">
      <c r="B22" s="488"/>
      <c r="D22" s="514"/>
    </row>
    <row r="23" spans="2:4" s="78" customFormat="1" ht="15">
      <c r="B23" s="488"/>
      <c r="D23" s="514"/>
    </row>
    <row r="24" spans="2:4" s="78" customFormat="1" ht="15">
      <c r="B24" s="488"/>
      <c r="D24" s="514"/>
    </row>
    <row r="25" spans="2:4" s="78" customFormat="1" ht="15">
      <c r="B25" s="488"/>
      <c r="D25" s="514"/>
    </row>
    <row r="26" spans="2:4" s="78" customFormat="1" ht="15">
      <c r="B26" s="488"/>
      <c r="D26" s="514"/>
    </row>
    <row r="27" spans="2:4" s="78" customFormat="1" ht="15">
      <c r="B27" s="488"/>
      <c r="D27" s="514"/>
    </row>
    <row r="28" spans="2:4" s="78" customFormat="1" ht="15">
      <c r="B28" s="488"/>
      <c r="D28" s="514"/>
    </row>
    <row r="29" spans="2:4" s="78" customFormat="1" ht="15">
      <c r="B29" s="488"/>
      <c r="D29" s="514"/>
    </row>
    <row r="30" spans="2:4" s="78" customFormat="1" ht="15">
      <c r="B30" s="488"/>
      <c r="D30" s="514"/>
    </row>
    <row r="31" spans="2:4" s="78" customFormat="1" ht="15">
      <c r="B31" s="488"/>
      <c r="D31" s="514"/>
    </row>
    <row r="32" spans="2:4" s="78" customFormat="1" ht="15">
      <c r="B32" s="488"/>
      <c r="D32" s="514"/>
    </row>
    <row r="33" spans="2:4" s="78" customFormat="1" ht="15">
      <c r="B33" s="488"/>
      <c r="D33" s="514"/>
    </row>
    <row r="34" spans="2:4" s="78" customFormat="1" ht="15">
      <c r="B34" s="488"/>
      <c r="D34" s="514"/>
    </row>
    <row r="35" spans="2:4" s="78" customFormat="1" ht="15">
      <c r="B35" s="488"/>
      <c r="D35" s="514"/>
    </row>
    <row r="36" spans="2:4" s="78" customFormat="1" ht="15">
      <c r="B36" s="488"/>
      <c r="D36" s="514"/>
    </row>
    <row r="37" spans="2:4" s="78" customFormat="1" ht="15">
      <c r="B37" s="488"/>
      <c r="D37" s="514"/>
    </row>
    <row r="38" spans="2:4" s="78" customFormat="1" ht="15">
      <c r="B38" s="488"/>
      <c r="D38" s="514"/>
    </row>
    <row r="39" spans="2:4" s="78" customFormat="1" ht="15">
      <c r="B39" s="488"/>
      <c r="D39" s="514"/>
    </row>
    <row r="40" spans="2:4" s="78" customFormat="1" ht="15">
      <c r="B40" s="488"/>
      <c r="D40" s="514"/>
    </row>
    <row r="41" spans="2:4" s="78" customFormat="1" ht="15">
      <c r="B41" s="488"/>
      <c r="D41" s="514"/>
    </row>
    <row r="42" spans="2:4" s="78" customFormat="1" ht="15">
      <c r="B42" s="488"/>
      <c r="D42" s="514"/>
    </row>
    <row r="43" spans="2:4" s="78" customFormat="1" ht="15">
      <c r="B43" s="488"/>
      <c r="D43" s="514"/>
    </row>
    <row r="44" spans="2:4" s="78" customFormat="1" ht="15">
      <c r="B44" s="488"/>
      <c r="D44" s="514"/>
    </row>
    <row r="45" spans="2:4" s="78" customFormat="1" ht="15">
      <c r="B45" s="488"/>
      <c r="D45" s="514"/>
    </row>
    <row r="46" spans="2:4" s="78" customFormat="1" ht="15">
      <c r="B46" s="488"/>
      <c r="D46" s="514"/>
    </row>
    <row r="47" spans="2:4" s="78" customFormat="1" ht="15">
      <c r="B47" s="488"/>
      <c r="D47" s="514"/>
    </row>
    <row r="48" spans="2:4" s="78" customFormat="1" ht="15">
      <c r="B48" s="488"/>
      <c r="D48" s="514"/>
    </row>
    <row r="49" spans="2:4" s="78" customFormat="1" ht="15">
      <c r="B49" s="488"/>
      <c r="D49" s="514"/>
    </row>
    <row r="50" spans="2:4" s="78" customFormat="1" ht="15">
      <c r="B50" s="488"/>
      <c r="D50" s="514"/>
    </row>
    <row r="51" spans="2:4" s="78" customFormat="1" ht="15">
      <c r="B51" s="488"/>
      <c r="D51" s="514"/>
    </row>
    <row r="52" spans="2:4" s="78" customFormat="1" ht="15">
      <c r="B52" s="488"/>
      <c r="D52" s="514"/>
    </row>
    <row r="53" spans="2:4" s="78" customFormat="1" ht="15">
      <c r="B53" s="488"/>
      <c r="D53" s="514"/>
    </row>
    <row r="54" spans="2:4" s="78" customFormat="1" ht="15">
      <c r="B54" s="488"/>
      <c r="D54" s="514"/>
    </row>
    <row r="55" spans="2:4" s="78" customFormat="1" ht="15">
      <c r="B55" s="488"/>
      <c r="D55" s="514"/>
    </row>
    <row r="56" spans="2:4" s="78" customFormat="1" ht="15">
      <c r="B56" s="488"/>
      <c r="D56" s="514"/>
    </row>
    <row r="57" spans="2:4" s="78" customFormat="1" ht="15">
      <c r="B57" s="488"/>
      <c r="D57" s="514"/>
    </row>
    <row r="58" spans="2:4" s="78" customFormat="1" ht="15">
      <c r="B58" s="488"/>
      <c r="D58" s="514"/>
    </row>
    <row r="59" spans="2:4" s="78" customFormat="1" ht="15">
      <c r="B59" s="488"/>
      <c r="D59" s="514"/>
    </row>
    <row r="60" spans="2:4" s="78" customFormat="1" ht="15">
      <c r="B60" s="488"/>
      <c r="D60" s="514"/>
    </row>
    <row r="61" spans="2:4" s="78" customFormat="1" ht="15">
      <c r="B61" s="488"/>
      <c r="D61" s="514"/>
    </row>
    <row r="62" spans="2:4" s="78" customFormat="1" ht="15">
      <c r="B62" s="488"/>
      <c r="D62" s="514"/>
    </row>
    <row r="63" spans="2:4" s="78" customFormat="1" ht="15">
      <c r="B63" s="488"/>
      <c r="D63" s="514"/>
    </row>
    <row r="64" spans="2:4" s="78" customFormat="1" ht="18.75" customHeight="1">
      <c r="B64" s="488"/>
      <c r="D64" s="514"/>
    </row>
    <row r="65" spans="2:4" s="78" customFormat="1" ht="18" customHeight="1">
      <c r="B65" s="488"/>
      <c r="D65" s="514"/>
    </row>
    <row r="66" spans="2:4" s="78" customFormat="1" ht="18" customHeight="1">
      <c r="B66" s="488"/>
      <c r="D66" s="514"/>
    </row>
    <row r="67" spans="2:4" s="78" customFormat="1" ht="18.75" customHeight="1">
      <c r="B67" s="488"/>
      <c r="D67" s="514"/>
    </row>
    <row r="68" spans="2:4" s="78" customFormat="1" ht="18.75" customHeight="1">
      <c r="B68" s="488"/>
      <c r="D68" s="514"/>
    </row>
    <row r="69" spans="2:4" s="78" customFormat="1" ht="17.25" customHeight="1">
      <c r="B69" s="488"/>
      <c r="D69" s="514"/>
    </row>
    <row r="70" spans="2:4" s="78" customFormat="1" ht="19.5" customHeight="1">
      <c r="B70" s="488"/>
      <c r="D70" s="514"/>
    </row>
    <row r="71" spans="2:4" s="78" customFormat="1" ht="19.5" customHeight="1">
      <c r="B71" s="488"/>
      <c r="D71" s="514"/>
    </row>
    <row r="72" spans="2:4" s="78" customFormat="1" ht="15">
      <c r="B72" s="488"/>
      <c r="D72" s="514"/>
    </row>
    <row r="73" spans="2:4" s="78" customFormat="1" ht="18.75" customHeight="1">
      <c r="B73" s="488"/>
      <c r="D73" s="514"/>
    </row>
    <row r="74" spans="2:4" s="78" customFormat="1" ht="18.75" customHeight="1">
      <c r="B74" s="488"/>
      <c r="D74" s="514"/>
    </row>
    <row r="75" spans="2:4" s="78" customFormat="1" ht="18.75" customHeight="1">
      <c r="B75" s="488"/>
      <c r="D75" s="514"/>
    </row>
    <row r="76" spans="2:4" s="78" customFormat="1" ht="18.75" customHeight="1">
      <c r="B76" s="488"/>
      <c r="D76" s="514"/>
    </row>
    <row r="77" spans="2:4" s="78" customFormat="1" ht="19.5" customHeight="1">
      <c r="B77" s="488"/>
      <c r="D77" s="514"/>
    </row>
    <row r="78" spans="2:4" s="78" customFormat="1" ht="15">
      <c r="B78" s="488"/>
      <c r="D78" s="514"/>
    </row>
    <row r="79" spans="2:4" s="78" customFormat="1" ht="15">
      <c r="B79" s="488"/>
      <c r="D79" s="514"/>
    </row>
    <row r="80" spans="2:4" s="78" customFormat="1" ht="15">
      <c r="B80" s="488"/>
      <c r="D80" s="514"/>
    </row>
    <row r="81" spans="2:4" s="78" customFormat="1" ht="15">
      <c r="B81" s="488"/>
      <c r="D81" s="514"/>
    </row>
    <row r="82" spans="2:4" s="78" customFormat="1" ht="15">
      <c r="B82" s="488"/>
      <c r="D82" s="514"/>
    </row>
    <row r="83" spans="2:4" s="78" customFormat="1" ht="15">
      <c r="B83" s="488"/>
      <c r="D83" s="514"/>
    </row>
    <row r="84" spans="2:4" s="78" customFormat="1" ht="15">
      <c r="B84" s="488"/>
      <c r="D84" s="514"/>
    </row>
    <row r="85" spans="2:4" s="78" customFormat="1" ht="15">
      <c r="B85" s="488"/>
      <c r="D85" s="514"/>
    </row>
    <row r="86" spans="2:4" s="78" customFormat="1" ht="15">
      <c r="B86" s="488"/>
      <c r="D86" s="514"/>
    </row>
    <row r="87" spans="2:4" s="78" customFormat="1" ht="15">
      <c r="B87" s="488"/>
      <c r="D87" s="514"/>
    </row>
    <row r="88" spans="2:4" s="78" customFormat="1" ht="15">
      <c r="B88" s="488"/>
      <c r="D88" s="514"/>
    </row>
    <row r="89" spans="2:4" s="78" customFormat="1" ht="15">
      <c r="B89" s="488"/>
      <c r="D89" s="514"/>
    </row>
    <row r="90" spans="2:4" s="78" customFormat="1" ht="15">
      <c r="B90" s="488"/>
      <c r="D90" s="514"/>
    </row>
    <row r="91" spans="2:4" s="78" customFormat="1" ht="15">
      <c r="B91" s="488"/>
      <c r="D91" s="514"/>
    </row>
    <row r="92" spans="2:4" s="78" customFormat="1" ht="15">
      <c r="B92" s="488"/>
      <c r="D92" s="514"/>
    </row>
    <row r="93" spans="2:4" s="78" customFormat="1" ht="15">
      <c r="B93" s="488"/>
      <c r="D93" s="514"/>
    </row>
    <row r="94" spans="1:5" s="78" customFormat="1" ht="18.75">
      <c r="A94" s="489"/>
      <c r="B94" s="490"/>
      <c r="C94" s="7"/>
      <c r="D94" s="489"/>
      <c r="E94" s="7"/>
    </row>
    <row r="95" spans="1:7" s="7" customFormat="1" ht="18.75">
      <c r="A95" s="489"/>
      <c r="B95" s="490"/>
      <c r="D95" s="489"/>
      <c r="G95" s="78"/>
    </row>
    <row r="96" spans="1:7" s="7" customFormat="1" ht="18.75">
      <c r="A96" s="489"/>
      <c r="B96" s="490"/>
      <c r="D96" s="489"/>
      <c r="G96" s="78"/>
    </row>
    <row r="97" spans="1:7" s="7" customFormat="1" ht="18.75">
      <c r="A97" s="489"/>
      <c r="B97" s="490"/>
      <c r="D97" s="489"/>
      <c r="G97" s="78"/>
    </row>
    <row r="98" spans="1:7" s="7" customFormat="1" ht="18.75">
      <c r="A98" s="489"/>
      <c r="B98" s="490"/>
      <c r="D98" s="489"/>
      <c r="G98" s="78"/>
    </row>
    <row r="99" spans="1:7" s="7" customFormat="1" ht="18.75">
      <c r="A99" s="489"/>
      <c r="B99" s="490"/>
      <c r="D99" s="489"/>
      <c r="G99" s="78"/>
    </row>
    <row r="100" spans="1:7" s="7" customFormat="1" ht="18.75">
      <c r="A100" s="489"/>
      <c r="B100" s="490"/>
      <c r="D100" s="489"/>
      <c r="G100" s="78"/>
    </row>
    <row r="101" spans="1:7" s="7" customFormat="1" ht="18.75">
      <c r="A101" s="489"/>
      <c r="B101" s="490"/>
      <c r="D101" s="489"/>
      <c r="G101" s="78"/>
    </row>
    <row r="102" spans="1:7" s="7" customFormat="1" ht="18.75">
      <c r="A102" s="489"/>
      <c r="B102" s="490"/>
      <c r="D102" s="489"/>
      <c r="G102" s="78"/>
    </row>
    <row r="103" spans="1:7" s="7" customFormat="1" ht="18.75">
      <c r="A103" s="489"/>
      <c r="B103" s="490"/>
      <c r="D103" s="489"/>
      <c r="G103" s="78"/>
    </row>
    <row r="104" spans="1:7" s="7" customFormat="1" ht="18.75">
      <c r="A104" s="489"/>
      <c r="B104" s="490"/>
      <c r="D104" s="489"/>
      <c r="G104" s="78"/>
    </row>
    <row r="105" spans="1:7" s="7" customFormat="1" ht="18.75">
      <c r="A105" s="489"/>
      <c r="B105" s="490"/>
      <c r="D105" s="489"/>
      <c r="G105" s="78"/>
    </row>
    <row r="106" spans="1:7" s="7" customFormat="1" ht="18.75">
      <c r="A106" s="489"/>
      <c r="B106" s="490"/>
      <c r="D106" s="489"/>
      <c r="G106" s="78"/>
    </row>
    <row r="107" spans="1:7" s="7" customFormat="1" ht="18.75">
      <c r="A107" s="489"/>
      <c r="B107" s="490"/>
      <c r="D107" s="489"/>
      <c r="G107" s="78"/>
    </row>
    <row r="108" spans="1:7" s="7" customFormat="1" ht="18.75">
      <c r="A108" s="489"/>
      <c r="B108" s="490"/>
      <c r="D108" s="489"/>
      <c r="G108" s="78"/>
    </row>
    <row r="109" spans="1:7" s="7" customFormat="1" ht="18.75">
      <c r="A109" s="489"/>
      <c r="B109" s="490"/>
      <c r="D109" s="489"/>
      <c r="G109" s="78"/>
    </row>
    <row r="110" spans="1:7" s="7" customFormat="1" ht="18.75">
      <c r="A110" s="489"/>
      <c r="B110" s="490"/>
      <c r="D110" s="489"/>
      <c r="G110" s="78"/>
    </row>
    <row r="111" spans="1:7" s="7" customFormat="1" ht="18.75">
      <c r="A111" s="489"/>
      <c r="B111" s="490"/>
      <c r="D111" s="489"/>
      <c r="G111" s="78"/>
    </row>
    <row r="112" spans="1:7" s="7" customFormat="1" ht="18.75">
      <c r="A112" s="489"/>
      <c r="B112" s="490"/>
      <c r="D112" s="489"/>
      <c r="G112" s="78"/>
    </row>
    <row r="113" spans="1:7" s="7" customFormat="1" ht="18.75">
      <c r="A113" s="489"/>
      <c r="B113" s="490"/>
      <c r="D113" s="489"/>
      <c r="G113" s="78"/>
    </row>
    <row r="114" spans="1:7" s="7" customFormat="1" ht="18.75">
      <c r="A114" s="489"/>
      <c r="B114" s="490"/>
      <c r="D114" s="489"/>
      <c r="G114" s="78"/>
    </row>
    <row r="115" spans="1:7" s="7" customFormat="1" ht="18.75">
      <c r="A115" s="489"/>
      <c r="B115" s="490"/>
      <c r="D115" s="489"/>
      <c r="G115" s="78"/>
    </row>
    <row r="116" spans="1:7" s="7" customFormat="1" ht="18.75">
      <c r="A116" s="489"/>
      <c r="B116" s="490"/>
      <c r="D116" s="489"/>
      <c r="G116" s="78"/>
    </row>
    <row r="117" spans="1:7" s="7" customFormat="1" ht="18.75">
      <c r="A117" s="489"/>
      <c r="B117" s="490"/>
      <c r="D117" s="489"/>
      <c r="G117" s="78"/>
    </row>
    <row r="118" spans="1:7" s="7" customFormat="1" ht="18.75">
      <c r="A118" s="489"/>
      <c r="B118" s="490"/>
      <c r="D118" s="489"/>
      <c r="G118" s="78"/>
    </row>
    <row r="119" spans="1:7" s="7" customFormat="1" ht="18.75">
      <c r="A119" s="489"/>
      <c r="B119" s="490"/>
      <c r="D119" s="489"/>
      <c r="G119" s="78"/>
    </row>
    <row r="120" spans="1:7" s="7" customFormat="1" ht="18.75">
      <c r="A120" s="489"/>
      <c r="B120" s="490"/>
      <c r="D120" s="489"/>
      <c r="G120" s="78"/>
    </row>
    <row r="121" spans="1:7" s="7" customFormat="1" ht="18.75">
      <c r="A121" s="489"/>
      <c r="B121" s="490"/>
      <c r="D121" s="489"/>
      <c r="G121" s="78"/>
    </row>
    <row r="122" spans="1:7" s="7" customFormat="1" ht="18.75">
      <c r="A122" s="489"/>
      <c r="B122" s="490"/>
      <c r="D122" s="489"/>
      <c r="G122" s="78"/>
    </row>
    <row r="123" spans="1:7" s="7" customFormat="1" ht="18.75">
      <c r="A123" s="489"/>
      <c r="B123" s="490"/>
      <c r="D123" s="489"/>
      <c r="G123" s="78"/>
    </row>
    <row r="124" spans="1:7" s="7" customFormat="1" ht="18.75">
      <c r="A124" s="489"/>
      <c r="B124" s="490"/>
      <c r="D124" s="489"/>
      <c r="G124" s="78"/>
    </row>
    <row r="125" spans="1:7" s="7" customFormat="1" ht="18.75">
      <c r="A125" s="489"/>
      <c r="B125" s="490"/>
      <c r="D125" s="489"/>
      <c r="G125" s="78"/>
    </row>
    <row r="126" spans="1:7" s="7" customFormat="1" ht="18.75">
      <c r="A126" s="489"/>
      <c r="B126" s="490"/>
      <c r="D126" s="489"/>
      <c r="G126" s="78"/>
    </row>
    <row r="127" spans="1:7" s="7" customFormat="1" ht="18.75">
      <c r="A127" s="489"/>
      <c r="B127" s="490"/>
      <c r="D127" s="489"/>
      <c r="G127" s="78"/>
    </row>
    <row r="128" spans="1:7" s="7" customFormat="1" ht="18.75">
      <c r="A128" s="489"/>
      <c r="B128" s="490"/>
      <c r="D128" s="489"/>
      <c r="G128" s="78"/>
    </row>
    <row r="129" spans="1:7" s="7" customFormat="1" ht="18.75">
      <c r="A129" s="489"/>
      <c r="B129" s="490"/>
      <c r="D129" s="489"/>
      <c r="G129" s="78"/>
    </row>
    <row r="130" spans="1:7" s="7" customFormat="1" ht="18.75">
      <c r="A130" s="489"/>
      <c r="B130" s="490"/>
      <c r="D130" s="489"/>
      <c r="G130" s="78"/>
    </row>
    <row r="131" spans="1:7" s="7" customFormat="1" ht="18.75">
      <c r="A131" s="489"/>
      <c r="B131" s="490"/>
      <c r="D131" s="489"/>
      <c r="G131" s="78"/>
    </row>
    <row r="132" spans="1:7" s="7" customFormat="1" ht="18.75">
      <c r="A132" s="489"/>
      <c r="B132" s="490"/>
      <c r="D132" s="489"/>
      <c r="G132" s="78"/>
    </row>
    <row r="133" spans="1:7" s="7" customFormat="1" ht="18.75">
      <c r="A133" s="489"/>
      <c r="B133" s="490"/>
      <c r="D133" s="489"/>
      <c r="G133" s="78"/>
    </row>
    <row r="134" spans="1:7" s="7" customFormat="1" ht="18.75">
      <c r="A134" s="489"/>
      <c r="B134" s="490"/>
      <c r="D134" s="489"/>
      <c r="G134" s="78"/>
    </row>
    <row r="135" spans="1:7" s="7" customFormat="1" ht="18.75">
      <c r="A135" s="489"/>
      <c r="B135" s="490"/>
      <c r="D135" s="489"/>
      <c r="G135" s="78"/>
    </row>
    <row r="136" spans="1:7" s="7" customFormat="1" ht="18.75">
      <c r="A136" s="489"/>
      <c r="B136" s="490"/>
      <c r="D136" s="489"/>
      <c r="G136" s="78"/>
    </row>
    <row r="137" spans="1:7" s="7" customFormat="1" ht="18.75">
      <c r="A137" s="489"/>
      <c r="B137" s="490"/>
      <c r="D137" s="489"/>
      <c r="G137" s="78"/>
    </row>
    <row r="138" spans="1:7" s="7" customFormat="1" ht="18.75">
      <c r="A138" s="489"/>
      <c r="B138" s="490"/>
      <c r="D138" s="489"/>
      <c r="G138" s="78"/>
    </row>
    <row r="139" spans="1:7" s="7" customFormat="1" ht="18.75">
      <c r="A139" s="489"/>
      <c r="B139" s="490"/>
      <c r="D139" s="489"/>
      <c r="G139" s="78"/>
    </row>
    <row r="140" spans="1:7" s="7" customFormat="1" ht="18.75">
      <c r="A140" s="489"/>
      <c r="B140" s="490"/>
      <c r="D140" s="489"/>
      <c r="G140" s="78"/>
    </row>
    <row r="141" spans="1:7" s="7" customFormat="1" ht="18.75">
      <c r="A141" s="489"/>
      <c r="B141" s="490"/>
      <c r="D141" s="489"/>
      <c r="G141" s="78"/>
    </row>
    <row r="142" spans="1:7" s="7" customFormat="1" ht="18.75">
      <c r="A142" s="489"/>
      <c r="B142" s="490"/>
      <c r="D142" s="489"/>
      <c r="G142" s="78"/>
    </row>
    <row r="143" spans="1:7" s="7" customFormat="1" ht="18.75">
      <c r="A143" s="489"/>
      <c r="B143" s="490"/>
      <c r="D143" s="489"/>
      <c r="G143" s="78"/>
    </row>
    <row r="144" spans="1:7" s="7" customFormat="1" ht="18.75">
      <c r="A144" s="489"/>
      <c r="B144" s="490"/>
      <c r="D144" s="489"/>
      <c r="G144" s="78"/>
    </row>
    <row r="145" spans="1:7" s="7" customFormat="1" ht="18.75">
      <c r="A145" s="489"/>
      <c r="B145" s="490"/>
      <c r="D145" s="489"/>
      <c r="G145" s="78"/>
    </row>
    <row r="146" spans="1:7" s="7" customFormat="1" ht="18.75">
      <c r="A146" s="489"/>
      <c r="B146" s="490"/>
      <c r="D146" s="489"/>
      <c r="G146" s="78"/>
    </row>
    <row r="147" spans="1:7" s="7" customFormat="1" ht="18.75">
      <c r="A147" s="489"/>
      <c r="B147" s="490"/>
      <c r="D147" s="489"/>
      <c r="G147" s="78"/>
    </row>
    <row r="148" spans="1:7" s="7" customFormat="1" ht="18.75">
      <c r="A148" s="489"/>
      <c r="B148" s="490"/>
      <c r="D148" s="489"/>
      <c r="G148" s="78"/>
    </row>
    <row r="149" spans="1:7" s="7" customFormat="1" ht="18.75">
      <c r="A149" s="489"/>
      <c r="B149" s="490"/>
      <c r="D149" s="489"/>
      <c r="G149" s="78"/>
    </row>
    <row r="150" spans="1:7" s="7" customFormat="1" ht="18.75">
      <c r="A150" s="489"/>
      <c r="B150" s="490"/>
      <c r="D150" s="489"/>
      <c r="G150" s="78"/>
    </row>
    <row r="151" spans="1:7" s="7" customFormat="1" ht="18.75">
      <c r="A151" s="489"/>
      <c r="B151" s="490"/>
      <c r="D151" s="489"/>
      <c r="G151" s="78"/>
    </row>
    <row r="152" spans="1:7" s="7" customFormat="1" ht="18.75">
      <c r="A152" s="489"/>
      <c r="B152" s="490"/>
      <c r="D152" s="489"/>
      <c r="G152" s="78"/>
    </row>
    <row r="153" spans="1:7" s="7" customFormat="1" ht="18.75">
      <c r="A153" s="489"/>
      <c r="B153" s="490"/>
      <c r="D153" s="489"/>
      <c r="G153" s="78"/>
    </row>
    <row r="154" spans="1:7" s="7" customFormat="1" ht="18.75">
      <c r="A154" s="489"/>
      <c r="B154" s="490"/>
      <c r="D154" s="489"/>
      <c r="G154" s="78"/>
    </row>
    <row r="155" spans="1:7" s="7" customFormat="1" ht="18.75">
      <c r="A155" s="489"/>
      <c r="B155" s="490"/>
      <c r="D155" s="489"/>
      <c r="G155" s="78"/>
    </row>
    <row r="156" spans="1:7" s="7" customFormat="1" ht="18.75">
      <c r="A156" s="489"/>
      <c r="B156" s="490"/>
      <c r="D156" s="489"/>
      <c r="G156" s="78"/>
    </row>
    <row r="157" spans="1:7" s="7" customFormat="1" ht="18.75">
      <c r="A157" s="489"/>
      <c r="B157" s="490"/>
      <c r="D157" s="489"/>
      <c r="G157" s="78"/>
    </row>
    <row r="158" spans="1:7" s="7" customFormat="1" ht="18.75">
      <c r="A158" s="489"/>
      <c r="B158" s="490"/>
      <c r="D158" s="489"/>
      <c r="G158" s="78"/>
    </row>
    <row r="159" spans="1:7" s="7" customFormat="1" ht="18.75">
      <c r="A159" s="489"/>
      <c r="B159" s="490"/>
      <c r="D159" s="489"/>
      <c r="G159" s="78"/>
    </row>
    <row r="160" spans="1:7" s="7" customFormat="1" ht="18.75">
      <c r="A160" s="489"/>
      <c r="B160" s="490"/>
      <c r="D160" s="489"/>
      <c r="G160" s="78"/>
    </row>
    <row r="161" spans="1:7" s="7" customFormat="1" ht="18.75">
      <c r="A161" s="489"/>
      <c r="B161" s="490"/>
      <c r="D161" s="489"/>
      <c r="G161" s="78"/>
    </row>
    <row r="162" spans="1:7" s="7" customFormat="1" ht="18.75">
      <c r="A162" s="489"/>
      <c r="B162" s="490"/>
      <c r="D162" s="489"/>
      <c r="G162" s="78"/>
    </row>
    <row r="163" spans="1:7" s="7" customFormat="1" ht="18.75">
      <c r="A163" s="489"/>
      <c r="B163" s="490"/>
      <c r="D163" s="489"/>
      <c r="G163" s="78"/>
    </row>
    <row r="164" spans="1:7" s="7" customFormat="1" ht="18.75">
      <c r="A164" s="489"/>
      <c r="B164" s="490"/>
      <c r="D164" s="489"/>
      <c r="G164" s="78"/>
    </row>
    <row r="165" spans="1:7" s="7" customFormat="1" ht="18.75">
      <c r="A165" s="489"/>
      <c r="B165" s="490"/>
      <c r="D165" s="489"/>
      <c r="G165" s="78"/>
    </row>
    <row r="166" spans="1:7" s="7" customFormat="1" ht="18.75">
      <c r="A166" s="489"/>
      <c r="B166" s="490"/>
      <c r="D166" s="489"/>
      <c r="G166" s="78"/>
    </row>
    <row r="167" spans="1:7" s="7" customFormat="1" ht="18.75">
      <c r="A167" s="489"/>
      <c r="B167" s="490"/>
      <c r="D167" s="489"/>
      <c r="G167" s="78"/>
    </row>
    <row r="168" spans="1:7" s="7" customFormat="1" ht="18.75">
      <c r="A168" s="476"/>
      <c r="B168" s="485"/>
      <c r="C168" s="478"/>
      <c r="D168" s="476"/>
      <c r="E168" s="478"/>
      <c r="G168" s="78"/>
    </row>
    <row r="169" spans="1:7" s="7" customFormat="1" ht="18.75">
      <c r="A169" s="476"/>
      <c r="B169" s="485"/>
      <c r="C169" s="478"/>
      <c r="D169" s="476"/>
      <c r="E169" s="478"/>
      <c r="G169" s="78"/>
    </row>
    <row r="170" spans="1:7" s="7" customFormat="1" ht="18.75">
      <c r="A170" s="476"/>
      <c r="B170" s="485"/>
      <c r="C170" s="478"/>
      <c r="D170" s="476"/>
      <c r="E170" s="478"/>
      <c r="G170" s="78"/>
    </row>
    <row r="171" spans="1:7" s="7" customFormat="1" ht="18.75">
      <c r="A171" s="476"/>
      <c r="B171" s="485"/>
      <c r="C171" s="478"/>
      <c r="D171" s="476"/>
      <c r="E171" s="478"/>
      <c r="G171" s="78"/>
    </row>
    <row r="172" spans="1:7" s="7" customFormat="1" ht="18.75">
      <c r="A172" s="476"/>
      <c r="B172" s="485"/>
      <c r="C172" s="478"/>
      <c r="D172" s="476"/>
      <c r="E172" s="478"/>
      <c r="G172" s="78"/>
    </row>
    <row r="173" spans="1:7" s="7" customFormat="1" ht="18.75">
      <c r="A173" s="476"/>
      <c r="B173" s="485"/>
      <c r="C173" s="478"/>
      <c r="D173" s="476"/>
      <c r="E173" s="478"/>
      <c r="G173" s="78"/>
    </row>
    <row r="174" spans="1:7" s="7" customFormat="1" ht="18.75">
      <c r="A174" s="476"/>
      <c r="B174" s="485"/>
      <c r="C174" s="478"/>
      <c r="D174" s="476"/>
      <c r="E174" s="478"/>
      <c r="G174" s="78"/>
    </row>
    <row r="175" spans="1:7" s="7" customFormat="1" ht="18.75">
      <c r="A175" s="476"/>
      <c r="B175" s="485"/>
      <c r="C175" s="478"/>
      <c r="D175" s="476"/>
      <c r="E175" s="478"/>
      <c r="G175" s="78"/>
    </row>
    <row r="176" spans="1:7" s="7" customFormat="1" ht="18.75">
      <c r="A176" s="476"/>
      <c r="B176" s="485"/>
      <c r="C176" s="478"/>
      <c r="D176" s="476"/>
      <c r="E176" s="478"/>
      <c r="G176" s="78"/>
    </row>
    <row r="177" spans="1:7" s="7" customFormat="1" ht="18.75">
      <c r="A177" s="476"/>
      <c r="B177" s="485"/>
      <c r="C177" s="478"/>
      <c r="D177" s="476"/>
      <c r="E177" s="478"/>
      <c r="G177" s="78"/>
    </row>
    <row r="178" spans="1:7" s="7" customFormat="1" ht="18.75">
      <c r="A178" s="476"/>
      <c r="B178" s="485"/>
      <c r="C178" s="478"/>
      <c r="D178" s="476"/>
      <c r="E178" s="478"/>
      <c r="G178" s="78"/>
    </row>
    <row r="179" spans="1:7" s="7" customFormat="1" ht="18.75">
      <c r="A179" s="476"/>
      <c r="B179" s="485"/>
      <c r="C179" s="478"/>
      <c r="D179" s="476"/>
      <c r="E179" s="478"/>
      <c r="G179" s="78"/>
    </row>
    <row r="180" spans="1:7" s="7" customFormat="1" ht="18.75">
      <c r="A180" s="476"/>
      <c r="B180" s="485"/>
      <c r="C180" s="478"/>
      <c r="D180" s="476"/>
      <c r="E180" s="478"/>
      <c r="G180" s="78"/>
    </row>
    <row r="181" spans="1:7" s="7" customFormat="1" ht="18.75">
      <c r="A181" s="476"/>
      <c r="B181" s="485"/>
      <c r="C181" s="478"/>
      <c r="D181" s="476"/>
      <c r="E181" s="478"/>
      <c r="G181" s="78"/>
    </row>
    <row r="182" spans="1:7" s="7" customFormat="1" ht="18.75">
      <c r="A182" s="476"/>
      <c r="B182" s="485"/>
      <c r="C182" s="478"/>
      <c r="D182" s="476"/>
      <c r="E182" s="478"/>
      <c r="G182" s="78"/>
    </row>
    <row r="183" spans="1:7" s="7" customFormat="1" ht="18.75">
      <c r="A183" s="476"/>
      <c r="B183" s="485"/>
      <c r="C183" s="478"/>
      <c r="D183" s="476"/>
      <c r="E183" s="478"/>
      <c r="G183" s="78"/>
    </row>
    <row r="184" spans="1:7" s="7" customFormat="1" ht="18.75">
      <c r="A184" s="476"/>
      <c r="B184" s="485"/>
      <c r="C184" s="478"/>
      <c r="D184" s="476"/>
      <c r="E184" s="478"/>
      <c r="G184" s="78"/>
    </row>
    <row r="185" spans="1:7" s="7" customFormat="1" ht="18.75">
      <c r="A185" s="476"/>
      <c r="B185" s="485"/>
      <c r="C185" s="478"/>
      <c r="D185" s="476"/>
      <c r="E185" s="478"/>
      <c r="G185" s="78"/>
    </row>
    <row r="186" spans="1:7" s="7" customFormat="1" ht="18.75">
      <c r="A186" s="476"/>
      <c r="B186" s="485"/>
      <c r="C186" s="478"/>
      <c r="D186" s="476"/>
      <c r="E186" s="478"/>
      <c r="G186" s="78"/>
    </row>
    <row r="187" spans="1:7" s="7" customFormat="1" ht="18.75">
      <c r="A187" s="476"/>
      <c r="B187" s="485"/>
      <c r="C187" s="478"/>
      <c r="D187" s="476"/>
      <c r="E187" s="478"/>
      <c r="G187" s="78"/>
    </row>
    <row r="188" spans="1:7" s="7" customFormat="1" ht="18.75">
      <c r="A188" s="476"/>
      <c r="B188" s="485"/>
      <c r="C188" s="478"/>
      <c r="D188" s="476"/>
      <c r="E188" s="478"/>
      <c r="G188" s="78"/>
    </row>
    <row r="189" spans="1:7" s="7" customFormat="1" ht="18.75">
      <c r="A189" s="476"/>
      <c r="B189" s="485"/>
      <c r="C189" s="478"/>
      <c r="D189" s="476"/>
      <c r="E189" s="478"/>
      <c r="G189" s="78"/>
    </row>
    <row r="190" spans="1:7" s="7" customFormat="1" ht="18.75">
      <c r="A190" s="476"/>
      <c r="B190" s="485"/>
      <c r="C190" s="478"/>
      <c r="D190" s="476"/>
      <c r="E190" s="478"/>
      <c r="G190" s="78"/>
    </row>
    <row r="191" spans="1:7" s="7" customFormat="1" ht="18.75">
      <c r="A191" s="476"/>
      <c r="B191" s="485"/>
      <c r="C191" s="478"/>
      <c r="D191" s="476"/>
      <c r="E191" s="478"/>
      <c r="G191" s="78"/>
    </row>
    <row r="192" spans="1:7" s="7" customFormat="1" ht="18.75">
      <c r="A192" s="476"/>
      <c r="B192" s="485"/>
      <c r="C192" s="478"/>
      <c r="D192" s="476"/>
      <c r="E192" s="478"/>
      <c r="G192" s="78"/>
    </row>
    <row r="193" spans="1:7" s="7" customFormat="1" ht="18.75">
      <c r="A193" s="476"/>
      <c r="B193" s="485"/>
      <c r="C193" s="478"/>
      <c r="D193" s="476"/>
      <c r="E193" s="478"/>
      <c r="G193" s="78"/>
    </row>
    <row r="194" spans="1:7" s="7" customFormat="1" ht="18.75">
      <c r="A194" s="476"/>
      <c r="B194" s="485"/>
      <c r="C194" s="478"/>
      <c r="D194" s="476"/>
      <c r="E194" s="478"/>
      <c r="G194" s="78"/>
    </row>
    <row r="195" spans="1:7" s="7" customFormat="1" ht="18.75">
      <c r="A195" s="476"/>
      <c r="B195" s="485"/>
      <c r="C195" s="478"/>
      <c r="D195" s="476"/>
      <c r="E195" s="478"/>
      <c r="G195" s="78"/>
    </row>
    <row r="196" spans="1:7" s="7" customFormat="1" ht="18.75">
      <c r="A196" s="476"/>
      <c r="B196" s="485"/>
      <c r="C196" s="478"/>
      <c r="D196" s="476"/>
      <c r="E196" s="478"/>
      <c r="G196" s="78"/>
    </row>
    <row r="197" spans="1:7" s="7" customFormat="1" ht="18.75">
      <c r="A197" s="476"/>
      <c r="B197" s="485"/>
      <c r="C197" s="478"/>
      <c r="D197" s="476"/>
      <c r="E197" s="478"/>
      <c r="G197" s="78"/>
    </row>
    <row r="198" spans="1:7" s="7" customFormat="1" ht="18.75">
      <c r="A198" s="476"/>
      <c r="B198" s="485"/>
      <c r="C198" s="478"/>
      <c r="D198" s="476"/>
      <c r="E198" s="478"/>
      <c r="G198" s="78"/>
    </row>
    <row r="199" spans="1:7" s="7" customFormat="1" ht="18.75">
      <c r="A199" s="476"/>
      <c r="B199" s="485"/>
      <c r="C199" s="478"/>
      <c r="D199" s="476"/>
      <c r="E199" s="478"/>
      <c r="G199" s="78"/>
    </row>
    <row r="200" spans="1:7" s="7" customFormat="1" ht="18.75">
      <c r="A200" s="476"/>
      <c r="B200" s="485"/>
      <c r="C200" s="478"/>
      <c r="D200" s="476"/>
      <c r="E200" s="478"/>
      <c r="G200" s="78"/>
    </row>
    <row r="201" spans="1:7" s="7" customFormat="1" ht="18.75">
      <c r="A201" s="476"/>
      <c r="B201" s="485"/>
      <c r="C201" s="478"/>
      <c r="D201" s="476"/>
      <c r="E201" s="478"/>
      <c r="G201" s="78"/>
    </row>
    <row r="202" spans="1:7" s="7" customFormat="1" ht="18.75">
      <c r="A202" s="476"/>
      <c r="B202" s="485"/>
      <c r="C202" s="478"/>
      <c r="D202" s="476"/>
      <c r="E202" s="478"/>
      <c r="G202" s="78"/>
    </row>
    <row r="203" spans="1:7" s="7" customFormat="1" ht="18.75">
      <c r="A203" s="476"/>
      <c r="B203" s="485"/>
      <c r="C203" s="478"/>
      <c r="D203" s="476"/>
      <c r="E203" s="478"/>
      <c r="G203" s="78"/>
    </row>
    <row r="204" spans="1:7" s="7" customFormat="1" ht="18.75">
      <c r="A204" s="476"/>
      <c r="B204" s="485"/>
      <c r="C204" s="478"/>
      <c r="D204" s="476"/>
      <c r="E204" s="478"/>
      <c r="G204" s="78"/>
    </row>
    <row r="205" spans="1:7" s="7" customFormat="1" ht="18.75">
      <c r="A205" s="476"/>
      <c r="B205" s="485"/>
      <c r="C205" s="478"/>
      <c r="D205" s="476"/>
      <c r="E205" s="478"/>
      <c r="G205" s="78"/>
    </row>
    <row r="206" spans="1:7" s="7" customFormat="1" ht="18.75">
      <c r="A206" s="476"/>
      <c r="B206" s="485"/>
      <c r="C206" s="478"/>
      <c r="D206" s="476"/>
      <c r="E206" s="478"/>
      <c r="G206" s="78"/>
    </row>
    <row r="207" spans="1:7" s="7" customFormat="1" ht="18.75">
      <c r="A207" s="476"/>
      <c r="B207" s="485"/>
      <c r="C207" s="478"/>
      <c r="D207" s="476"/>
      <c r="E207" s="478"/>
      <c r="G207" s="78"/>
    </row>
    <row r="208" spans="1:7" s="7" customFormat="1" ht="18.75">
      <c r="A208" s="476"/>
      <c r="B208" s="485"/>
      <c r="C208" s="478"/>
      <c r="D208" s="476"/>
      <c r="E208" s="478"/>
      <c r="G208" s="78"/>
    </row>
    <row r="209" spans="1:7" s="7" customFormat="1" ht="18.75">
      <c r="A209" s="476"/>
      <c r="B209" s="485"/>
      <c r="C209" s="478"/>
      <c r="D209" s="476"/>
      <c r="E209" s="478"/>
      <c r="G209" s="78"/>
    </row>
    <row r="210" spans="1:7" s="7" customFormat="1" ht="18.75">
      <c r="A210" s="476"/>
      <c r="B210" s="485"/>
      <c r="C210" s="478"/>
      <c r="D210" s="476"/>
      <c r="E210" s="478"/>
      <c r="G210" s="78"/>
    </row>
    <row r="211" spans="1:7" s="7" customFormat="1" ht="18.75">
      <c r="A211" s="476"/>
      <c r="B211" s="485"/>
      <c r="C211" s="478"/>
      <c r="D211" s="476"/>
      <c r="E211" s="478"/>
      <c r="G211" s="78"/>
    </row>
    <row r="212" spans="1:7" s="7" customFormat="1" ht="18.75">
      <c r="A212" s="476"/>
      <c r="B212" s="485"/>
      <c r="C212" s="478"/>
      <c r="D212" s="476"/>
      <c r="E212" s="478"/>
      <c r="G212" s="78"/>
    </row>
    <row r="213" spans="1:7" s="7" customFormat="1" ht="18.75">
      <c r="A213" s="476"/>
      <c r="B213" s="485"/>
      <c r="C213" s="478"/>
      <c r="D213" s="476"/>
      <c r="E213" s="478"/>
      <c r="G213" s="78"/>
    </row>
    <row r="214" spans="1:7" s="7" customFormat="1" ht="18.75">
      <c r="A214" s="476"/>
      <c r="B214" s="485"/>
      <c r="C214" s="478"/>
      <c r="D214" s="476"/>
      <c r="E214" s="478"/>
      <c r="G214" s="78"/>
    </row>
    <row r="215" spans="1:7" s="7" customFormat="1" ht="18.75">
      <c r="A215" s="476"/>
      <c r="B215" s="485"/>
      <c r="C215" s="478"/>
      <c r="D215" s="476"/>
      <c r="E215" s="478"/>
      <c r="G215" s="78"/>
    </row>
    <row r="216" spans="1:7" s="7" customFormat="1" ht="18.75">
      <c r="A216" s="476"/>
      <c r="B216" s="485"/>
      <c r="C216" s="478"/>
      <c r="D216" s="476"/>
      <c r="E216" s="478"/>
      <c r="G216" s="78"/>
    </row>
    <row r="217" spans="1:7" s="7" customFormat="1" ht="18.75">
      <c r="A217" s="476"/>
      <c r="B217" s="485"/>
      <c r="C217" s="478"/>
      <c r="D217" s="476"/>
      <c r="E217" s="478"/>
      <c r="G217" s="78"/>
    </row>
    <row r="218" spans="1:7" s="7" customFormat="1" ht="18.75">
      <c r="A218" s="476"/>
      <c r="B218" s="485"/>
      <c r="C218" s="478"/>
      <c r="D218" s="476"/>
      <c r="E218" s="478"/>
      <c r="G218" s="78"/>
    </row>
    <row r="219" spans="1:7" s="7" customFormat="1" ht="18.75">
      <c r="A219" s="476"/>
      <c r="B219" s="485"/>
      <c r="C219" s="478"/>
      <c r="D219" s="476"/>
      <c r="E219" s="478"/>
      <c r="G219" s="78"/>
    </row>
    <row r="220" spans="1:7" s="7" customFormat="1" ht="18.75">
      <c r="A220" s="476"/>
      <c r="B220" s="485"/>
      <c r="C220" s="478"/>
      <c r="D220" s="476"/>
      <c r="E220" s="478"/>
      <c r="G220" s="78"/>
    </row>
    <row r="221" spans="1:7" s="7" customFormat="1" ht="18.75">
      <c r="A221" s="476"/>
      <c r="B221" s="485"/>
      <c r="C221" s="478"/>
      <c r="D221" s="476"/>
      <c r="E221" s="478"/>
      <c r="G221" s="78"/>
    </row>
    <row r="222" spans="1:7" s="7" customFormat="1" ht="18.75">
      <c r="A222" s="476"/>
      <c r="B222" s="485"/>
      <c r="C222" s="478"/>
      <c r="D222" s="476"/>
      <c r="E222" s="478"/>
      <c r="G222" s="78"/>
    </row>
    <row r="223" spans="1:7" s="7" customFormat="1" ht="18.75">
      <c r="A223" s="476"/>
      <c r="B223" s="485"/>
      <c r="C223" s="478"/>
      <c r="D223" s="476"/>
      <c r="E223" s="478"/>
      <c r="G223" s="78"/>
    </row>
    <row r="224" spans="1:7" s="7" customFormat="1" ht="18.75">
      <c r="A224" s="476"/>
      <c r="B224" s="485"/>
      <c r="C224" s="478"/>
      <c r="D224" s="476"/>
      <c r="E224" s="478"/>
      <c r="G224" s="78"/>
    </row>
    <row r="225" spans="1:7" s="7" customFormat="1" ht="18.75">
      <c r="A225" s="476"/>
      <c r="B225" s="485"/>
      <c r="C225" s="478"/>
      <c r="D225" s="476"/>
      <c r="E225" s="478"/>
      <c r="G225" s="78"/>
    </row>
    <row r="226" ht="18.75">
      <c r="F226" s="478"/>
    </row>
  </sheetData>
  <sheetProtection/>
  <printOptions/>
  <pageMargins left="0.7" right="0.7" top="0.75" bottom="0.75" header="0.3" footer="0.3"/>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D103"/>
  <sheetViews>
    <sheetView zoomScalePageLayoutView="0" workbookViewId="0" topLeftCell="A1">
      <selection activeCell="A1" sqref="A1"/>
    </sheetView>
  </sheetViews>
  <sheetFormatPr defaultColWidth="9.140625" defaultRowHeight="12.75"/>
  <cols>
    <col min="1" max="1" width="31.57421875" style="221" customWidth="1"/>
    <col min="2" max="2" width="3.140625" style="224" customWidth="1"/>
    <col min="3" max="3" width="90.28125" style="221" customWidth="1"/>
    <col min="4" max="16384" width="9.140625" style="221" customWidth="1"/>
  </cols>
  <sheetData>
    <row r="1" spans="1:3" ht="23.25" thickBot="1">
      <c r="A1" s="422" t="s">
        <v>322</v>
      </c>
      <c r="B1" s="852"/>
      <c r="C1" s="439"/>
    </row>
    <row r="2" spans="1:3" s="454" customFormat="1" ht="22.5" customHeight="1">
      <c r="A2" s="1286" t="s">
        <v>1</v>
      </c>
      <c r="B2" s="1350"/>
      <c r="C2" s="1286" t="s">
        <v>91</v>
      </c>
    </row>
    <row r="3" spans="1:3" s="454" customFormat="1" ht="27" customHeight="1" thickBot="1">
      <c r="A3" s="1287"/>
      <c r="B3" s="1351"/>
      <c r="C3" s="1290"/>
    </row>
    <row r="4" spans="1:3" s="796" customFormat="1" ht="26.25" customHeight="1">
      <c r="A4" s="882" t="s">
        <v>246</v>
      </c>
      <c r="B4" s="883"/>
      <c r="C4" s="882" t="s">
        <v>94</v>
      </c>
    </row>
    <row r="5" spans="1:3" s="796" customFormat="1" ht="26.25" customHeight="1">
      <c r="A5" s="435" t="s">
        <v>247</v>
      </c>
      <c r="B5" s="748">
        <v>1</v>
      </c>
      <c r="C5" s="763" t="s">
        <v>274</v>
      </c>
    </row>
    <row r="6" spans="1:3" s="796" customFormat="1" ht="26.25" customHeight="1">
      <c r="A6" s="435"/>
      <c r="B6" s="748">
        <v>2</v>
      </c>
      <c r="C6" s="763" t="s">
        <v>275</v>
      </c>
    </row>
    <row r="7" spans="1:3" s="796" customFormat="1" ht="22.5" customHeight="1">
      <c r="A7" s="435"/>
      <c r="B7" s="853">
        <v>3</v>
      </c>
      <c r="C7" s="681" t="s">
        <v>273</v>
      </c>
    </row>
    <row r="8" spans="1:3" s="796" customFormat="1" ht="26.25" customHeight="1">
      <c r="A8" s="416" t="s">
        <v>133</v>
      </c>
      <c r="B8" s="748">
        <v>4</v>
      </c>
      <c r="C8" s="763" t="s">
        <v>277</v>
      </c>
    </row>
    <row r="9" spans="1:3" s="796" customFormat="1" ht="21.75">
      <c r="A9" s="430" t="s">
        <v>257</v>
      </c>
      <c r="B9" s="853"/>
      <c r="C9" s="430" t="s">
        <v>94</v>
      </c>
    </row>
    <row r="10" spans="1:3" s="806" customFormat="1" ht="21">
      <c r="A10" s="884" t="s">
        <v>259</v>
      </c>
      <c r="B10" s="879">
        <v>5</v>
      </c>
      <c r="C10" s="812" t="s">
        <v>276</v>
      </c>
    </row>
    <row r="11" spans="1:3" s="796" customFormat="1" ht="26.25" customHeight="1">
      <c r="A11" s="415" t="s">
        <v>248</v>
      </c>
      <c r="B11" s="855"/>
      <c r="C11" s="415" t="s">
        <v>94</v>
      </c>
    </row>
    <row r="12" spans="1:3" s="796" customFormat="1" ht="21.75">
      <c r="A12" s="416" t="s">
        <v>133</v>
      </c>
      <c r="B12" s="853">
        <v>1</v>
      </c>
      <c r="C12" s="681" t="s">
        <v>249</v>
      </c>
    </row>
    <row r="13" spans="1:3" s="796" customFormat="1" ht="21.75">
      <c r="A13" s="430" t="s">
        <v>250</v>
      </c>
      <c r="B13" s="853"/>
      <c r="C13" s="430" t="s">
        <v>93</v>
      </c>
    </row>
    <row r="14" spans="1:3" s="796" customFormat="1" ht="21.75">
      <c r="A14" s="416" t="s">
        <v>251</v>
      </c>
      <c r="B14" s="853">
        <v>2</v>
      </c>
      <c r="C14" s="683" t="s">
        <v>252</v>
      </c>
    </row>
    <row r="15" spans="1:3" s="796" customFormat="1" ht="21.75">
      <c r="A15" s="430"/>
      <c r="B15" s="853"/>
      <c r="C15" s="430" t="s">
        <v>94</v>
      </c>
    </row>
    <row r="16" spans="1:3" s="796" customFormat="1" ht="25.5" customHeight="1">
      <c r="A16" s="416" t="s">
        <v>253</v>
      </c>
      <c r="B16" s="853">
        <v>3</v>
      </c>
      <c r="C16" s="763" t="s">
        <v>254</v>
      </c>
    </row>
    <row r="17" spans="1:3" s="806" customFormat="1" ht="21">
      <c r="A17" s="416" t="s">
        <v>165</v>
      </c>
      <c r="B17" s="683">
        <v>4</v>
      </c>
      <c r="C17" s="804" t="s">
        <v>255</v>
      </c>
    </row>
    <row r="18" spans="1:3" s="806" customFormat="1" ht="25.5" customHeight="1">
      <c r="A18" s="416" t="s">
        <v>192</v>
      </c>
      <c r="B18" s="683">
        <v>5</v>
      </c>
      <c r="C18" s="804" t="s">
        <v>256</v>
      </c>
    </row>
    <row r="19" spans="1:3" s="806" customFormat="1" ht="21">
      <c r="A19" s="807"/>
      <c r="B19" s="683">
        <v>6</v>
      </c>
      <c r="C19" s="761" t="s">
        <v>272</v>
      </c>
    </row>
    <row r="20" spans="1:3" s="796" customFormat="1" ht="21.75">
      <c r="A20" s="885" t="s">
        <v>258</v>
      </c>
      <c r="B20" s="853"/>
      <c r="C20" s="430" t="s">
        <v>94</v>
      </c>
    </row>
    <row r="21" spans="1:3" s="806" customFormat="1" ht="21">
      <c r="A21" s="884" t="s">
        <v>259</v>
      </c>
      <c r="B21" s="880">
        <v>7</v>
      </c>
      <c r="C21" s="880" t="s">
        <v>260</v>
      </c>
    </row>
    <row r="22" spans="1:4" s="454" customFormat="1" ht="21.75">
      <c r="A22" s="415" t="s">
        <v>92</v>
      </c>
      <c r="B22" s="856"/>
      <c r="C22" s="415" t="s">
        <v>93</v>
      </c>
      <c r="D22" s="864"/>
    </row>
    <row r="23" spans="1:4" s="444" customFormat="1" ht="44.25" customHeight="1">
      <c r="A23" s="417" t="s">
        <v>132</v>
      </c>
      <c r="B23" s="857">
        <v>1</v>
      </c>
      <c r="C23" s="416" t="s">
        <v>194</v>
      </c>
      <c r="D23" s="865"/>
    </row>
    <row r="24" spans="1:4" s="444" customFormat="1" ht="21">
      <c r="A24" s="416" t="s">
        <v>133</v>
      </c>
      <c r="B24" s="444">
        <v>2</v>
      </c>
      <c r="C24" s="444" t="s">
        <v>174</v>
      </c>
      <c r="D24" s="865"/>
    </row>
    <row r="25" spans="1:3" s="225" customFormat="1" ht="21">
      <c r="A25" s="416"/>
      <c r="B25" s="445"/>
      <c r="C25" s="430" t="s">
        <v>94</v>
      </c>
    </row>
    <row r="26" spans="1:3" s="225" customFormat="1" ht="21">
      <c r="A26" s="435" t="s">
        <v>198</v>
      </c>
      <c r="B26" s="445">
        <v>3</v>
      </c>
      <c r="C26" s="683" t="s">
        <v>239</v>
      </c>
    </row>
    <row r="27" spans="1:3" s="225" customFormat="1" ht="21">
      <c r="A27" s="417" t="s">
        <v>176</v>
      </c>
      <c r="B27" s="857">
        <v>4</v>
      </c>
      <c r="C27" s="420" t="s">
        <v>160</v>
      </c>
    </row>
    <row r="28" spans="1:3" s="225" customFormat="1" ht="21">
      <c r="A28" s="445"/>
      <c r="B28" s="857">
        <v>5</v>
      </c>
      <c r="C28" s="683" t="s">
        <v>212</v>
      </c>
    </row>
    <row r="29" spans="1:3" s="225" customFormat="1" ht="21">
      <c r="A29" s="445"/>
      <c r="B29" s="857">
        <v>6</v>
      </c>
      <c r="C29" s="683" t="s">
        <v>238</v>
      </c>
    </row>
    <row r="30" spans="1:3" s="225" customFormat="1" ht="27" customHeight="1">
      <c r="A30" s="416" t="s">
        <v>235</v>
      </c>
      <c r="B30" s="857">
        <v>7</v>
      </c>
      <c r="C30" s="683" t="s">
        <v>236</v>
      </c>
    </row>
    <row r="31" spans="1:3" s="225" customFormat="1" ht="21">
      <c r="A31" s="416" t="s">
        <v>192</v>
      </c>
      <c r="B31" s="857">
        <v>8</v>
      </c>
      <c r="C31" s="683" t="s">
        <v>234</v>
      </c>
    </row>
    <row r="32" spans="1:3" s="225" customFormat="1" ht="21">
      <c r="A32" s="866" t="s">
        <v>314</v>
      </c>
      <c r="B32" s="867">
        <v>9</v>
      </c>
      <c r="C32" s="812" t="s">
        <v>237</v>
      </c>
    </row>
    <row r="33" spans="1:3" s="796" customFormat="1" ht="24" customHeight="1">
      <c r="A33" s="455"/>
      <c r="B33" s="854"/>
      <c r="C33" s="427" t="s">
        <v>95</v>
      </c>
    </row>
    <row r="34" spans="1:3" s="796" customFormat="1" ht="21.75">
      <c r="A34" s="813" t="s">
        <v>271</v>
      </c>
      <c r="B34" s="855"/>
      <c r="C34" s="415" t="s">
        <v>93</v>
      </c>
    </row>
    <row r="35" spans="1:3" s="806" customFormat="1" ht="21">
      <c r="A35" s="435" t="s">
        <v>318</v>
      </c>
      <c r="B35" s="683">
        <v>1</v>
      </c>
      <c r="C35" s="683" t="s">
        <v>317</v>
      </c>
    </row>
    <row r="36" spans="1:3" s="819" customFormat="1" ht="21">
      <c r="A36" s="430" t="s">
        <v>267</v>
      </c>
      <c r="B36" s="877"/>
      <c r="C36" s="430" t="s">
        <v>94</v>
      </c>
    </row>
    <row r="37" spans="1:3" s="806" customFormat="1" ht="21">
      <c r="A37" s="416" t="s">
        <v>132</v>
      </c>
      <c r="B37" s="748">
        <v>2</v>
      </c>
      <c r="C37" s="683" t="s">
        <v>268</v>
      </c>
    </row>
    <row r="38" spans="1:3" s="796" customFormat="1" ht="21.75">
      <c r="A38" s="430" t="s">
        <v>278</v>
      </c>
      <c r="B38" s="853"/>
      <c r="C38" s="430" t="s">
        <v>93</v>
      </c>
    </row>
    <row r="39" spans="1:3" s="796" customFormat="1" ht="21.75">
      <c r="A39" s="416" t="s">
        <v>132</v>
      </c>
      <c r="B39" s="853">
        <v>3</v>
      </c>
      <c r="C39" s="683" t="s">
        <v>279</v>
      </c>
    </row>
    <row r="40" spans="1:3" s="796" customFormat="1" ht="21.75">
      <c r="A40" s="430" t="s">
        <v>264</v>
      </c>
      <c r="B40" s="853"/>
      <c r="C40" s="430" t="s">
        <v>94</v>
      </c>
    </row>
    <row r="41" spans="1:3" s="806" customFormat="1" ht="21">
      <c r="A41" s="878" t="s">
        <v>265</v>
      </c>
      <c r="B41" s="879">
        <v>4</v>
      </c>
      <c r="C41" s="880" t="s">
        <v>266</v>
      </c>
    </row>
    <row r="42" spans="1:3" s="796" customFormat="1" ht="21.75">
      <c r="A42" s="808"/>
      <c r="B42" s="858"/>
      <c r="C42" s="427" t="s">
        <v>95</v>
      </c>
    </row>
    <row r="43" spans="1:3" s="454" customFormat="1" ht="21.75">
      <c r="A43" s="415" t="s">
        <v>96</v>
      </c>
      <c r="B43" s="856"/>
      <c r="C43" s="415" t="s">
        <v>93</v>
      </c>
    </row>
    <row r="44" spans="1:3" s="442" customFormat="1" ht="40.5">
      <c r="A44" s="416" t="s">
        <v>133</v>
      </c>
      <c r="B44" s="420">
        <v>1</v>
      </c>
      <c r="C44" s="416" t="s">
        <v>148</v>
      </c>
    </row>
    <row r="45" spans="2:3" s="454" customFormat="1" ht="21.75">
      <c r="B45" s="859"/>
      <c r="C45" s="430" t="s">
        <v>94</v>
      </c>
    </row>
    <row r="46" spans="1:3" s="442" customFormat="1" ht="21">
      <c r="A46" s="416" t="s">
        <v>134</v>
      </c>
      <c r="B46" s="420">
        <v>2</v>
      </c>
      <c r="C46" s="451" t="s">
        <v>151</v>
      </c>
    </row>
    <row r="47" spans="1:3" s="442" customFormat="1" ht="21">
      <c r="A47" s="418"/>
      <c r="B47" s="420">
        <v>3</v>
      </c>
      <c r="C47" s="451" t="s">
        <v>166</v>
      </c>
    </row>
    <row r="48" spans="1:3" s="442" customFormat="1" ht="21">
      <c r="A48" s="418"/>
      <c r="B48" s="420"/>
      <c r="C48" s="564" t="s">
        <v>167</v>
      </c>
    </row>
    <row r="49" spans="1:3" s="442" customFormat="1" ht="21">
      <c r="A49" s="418"/>
      <c r="B49" s="420">
        <v>4</v>
      </c>
      <c r="C49" s="420" t="s">
        <v>172</v>
      </c>
    </row>
    <row r="50" spans="1:3" s="442" customFormat="1" ht="23.25" customHeight="1">
      <c r="A50" s="416" t="s">
        <v>211</v>
      </c>
      <c r="B50" s="420">
        <v>5</v>
      </c>
      <c r="C50" s="681" t="s">
        <v>218</v>
      </c>
    </row>
    <row r="51" spans="1:3" s="442" customFormat="1" ht="21">
      <c r="A51" s="417" t="s">
        <v>132</v>
      </c>
      <c r="B51" s="420">
        <v>6</v>
      </c>
      <c r="C51" s="420" t="s">
        <v>147</v>
      </c>
    </row>
    <row r="52" spans="1:3" s="442" customFormat="1" ht="22.5" customHeight="1">
      <c r="A52" s="418"/>
      <c r="B52" s="420">
        <v>7</v>
      </c>
      <c r="C52" s="420" t="s">
        <v>152</v>
      </c>
    </row>
    <row r="53" spans="1:3" s="442" customFormat="1" ht="22.5" customHeight="1">
      <c r="A53" s="418"/>
      <c r="B53" s="420">
        <v>8</v>
      </c>
      <c r="C53" s="442" t="s">
        <v>168</v>
      </c>
    </row>
    <row r="54" spans="1:3" s="442" customFormat="1" ht="22.5" customHeight="1">
      <c r="A54" s="418"/>
      <c r="B54" s="420">
        <v>9</v>
      </c>
      <c r="C54" s="442" t="s">
        <v>169</v>
      </c>
    </row>
    <row r="55" spans="1:3" s="442" customFormat="1" ht="22.5" customHeight="1">
      <c r="A55" s="418"/>
      <c r="B55" s="420">
        <v>10</v>
      </c>
      <c r="C55" s="442" t="s">
        <v>170</v>
      </c>
    </row>
    <row r="56" spans="1:3" s="442" customFormat="1" ht="22.5" customHeight="1">
      <c r="A56" s="418"/>
      <c r="B56" s="420">
        <v>11</v>
      </c>
      <c r="C56" s="442" t="s">
        <v>171</v>
      </c>
    </row>
    <row r="57" spans="1:3" s="442" customFormat="1" ht="21">
      <c r="A57" s="418"/>
      <c r="B57" s="420">
        <v>12</v>
      </c>
      <c r="C57" s="761" t="s">
        <v>190</v>
      </c>
    </row>
    <row r="58" spans="1:3" s="442" customFormat="1" ht="22.5" customHeight="1">
      <c r="A58" s="418"/>
      <c r="B58" s="420">
        <v>13</v>
      </c>
      <c r="C58" s="761" t="s">
        <v>205</v>
      </c>
    </row>
    <row r="59" spans="1:3" s="442" customFormat="1" ht="22.5" customHeight="1">
      <c r="A59" s="418"/>
      <c r="B59" s="420">
        <v>14</v>
      </c>
      <c r="C59" s="761" t="s">
        <v>209</v>
      </c>
    </row>
    <row r="60" spans="1:3" s="442" customFormat="1" ht="22.5" customHeight="1">
      <c r="A60" s="418"/>
      <c r="B60" s="420">
        <v>15</v>
      </c>
      <c r="C60" s="761" t="s">
        <v>210</v>
      </c>
    </row>
    <row r="61" spans="1:3" s="442" customFormat="1" ht="22.5" customHeight="1">
      <c r="A61" s="418"/>
      <c r="B61" s="420">
        <v>16</v>
      </c>
      <c r="C61" s="761" t="s">
        <v>233</v>
      </c>
    </row>
    <row r="62" spans="1:3" s="442" customFormat="1" ht="21">
      <c r="A62" s="416" t="s">
        <v>207</v>
      </c>
      <c r="B62" s="420">
        <v>17</v>
      </c>
      <c r="C62" s="681" t="s">
        <v>208</v>
      </c>
    </row>
    <row r="63" spans="1:3" s="442" customFormat="1" ht="21">
      <c r="A63" s="416" t="s">
        <v>165</v>
      </c>
      <c r="B63" s="420">
        <v>18</v>
      </c>
      <c r="C63" s="444" t="s">
        <v>173</v>
      </c>
    </row>
    <row r="64" spans="1:3" s="442" customFormat="1" ht="24" customHeight="1">
      <c r="A64" s="418" t="s">
        <v>133</v>
      </c>
      <c r="B64" s="420">
        <v>19</v>
      </c>
      <c r="C64" s="451" t="s">
        <v>159</v>
      </c>
    </row>
    <row r="65" spans="1:3" s="685" customFormat="1" ht="24" customHeight="1">
      <c r="A65" s="418"/>
      <c r="B65" s="420">
        <v>20</v>
      </c>
      <c r="C65" s="748" t="s">
        <v>231</v>
      </c>
    </row>
    <row r="66" spans="1:3" s="224" customFormat="1" ht="21">
      <c r="A66" s="444"/>
      <c r="B66" s="420">
        <v>21</v>
      </c>
      <c r="C66" s="684" t="s">
        <v>206</v>
      </c>
    </row>
    <row r="67" spans="1:3" s="224" customFormat="1" ht="21">
      <c r="A67" s="444"/>
      <c r="B67" s="420">
        <v>22</v>
      </c>
      <c r="C67" s="684" t="s">
        <v>191</v>
      </c>
    </row>
    <row r="68" spans="1:3" s="224" customFormat="1" ht="21">
      <c r="A68" s="792" t="s">
        <v>153</v>
      </c>
      <c r="B68" s="420">
        <v>23</v>
      </c>
      <c r="C68" s="684" t="s">
        <v>232</v>
      </c>
    </row>
    <row r="69" spans="1:3" s="224" customFormat="1" ht="21">
      <c r="A69" s="868"/>
      <c r="B69" s="869">
        <v>24</v>
      </c>
      <c r="C69" s="870" t="s">
        <v>315</v>
      </c>
    </row>
    <row r="70" spans="1:3" s="454" customFormat="1" ht="21.75">
      <c r="A70" s="455"/>
      <c r="B70" s="860"/>
      <c r="C70" s="427" t="s">
        <v>95</v>
      </c>
    </row>
    <row r="71" spans="1:3" s="819" customFormat="1" ht="21">
      <c r="A71" s="415" t="s">
        <v>261</v>
      </c>
      <c r="B71" s="861"/>
      <c r="C71" s="415" t="s">
        <v>94</v>
      </c>
    </row>
    <row r="72" spans="1:3" s="806" customFormat="1" ht="21">
      <c r="A72" s="872" t="s">
        <v>134</v>
      </c>
      <c r="B72" s="879">
        <v>1</v>
      </c>
      <c r="C72" s="880" t="s">
        <v>262</v>
      </c>
    </row>
    <row r="73" spans="1:3" s="796" customFormat="1" ht="21.75">
      <c r="A73" s="455"/>
      <c r="B73" s="854"/>
      <c r="C73" s="427" t="s">
        <v>95</v>
      </c>
    </row>
    <row r="74" spans="1:3" s="442" customFormat="1" ht="21.75">
      <c r="A74" s="415" t="s">
        <v>196</v>
      </c>
      <c r="B74" s="871"/>
      <c r="C74" s="415" t="s">
        <v>93</v>
      </c>
    </row>
    <row r="75" spans="1:3" s="442" customFormat="1" ht="42" customHeight="1">
      <c r="A75" s="417" t="s">
        <v>98</v>
      </c>
      <c r="B75" s="857">
        <v>1</v>
      </c>
      <c r="C75" s="683" t="s">
        <v>219</v>
      </c>
    </row>
    <row r="76" spans="1:3" s="442" customFormat="1" ht="21.75">
      <c r="A76" s="430"/>
      <c r="B76" s="857"/>
      <c r="C76" s="430" t="s">
        <v>94</v>
      </c>
    </row>
    <row r="77" spans="1:3" s="444" customFormat="1" ht="21">
      <c r="A77" s="416" t="s">
        <v>134</v>
      </c>
      <c r="B77" s="857">
        <v>2</v>
      </c>
      <c r="C77" s="683" t="s">
        <v>213</v>
      </c>
    </row>
    <row r="78" spans="1:3" s="444" customFormat="1" ht="21">
      <c r="A78" s="416"/>
      <c r="B78" s="857">
        <v>3</v>
      </c>
      <c r="C78" s="683" t="s">
        <v>214</v>
      </c>
    </row>
    <row r="79" spans="1:3" s="444" customFormat="1" ht="21">
      <c r="A79" s="416"/>
      <c r="B79" s="857">
        <v>4</v>
      </c>
      <c r="C79" s="683" t="s">
        <v>240</v>
      </c>
    </row>
    <row r="80" spans="1:3" s="442" customFormat="1" ht="21">
      <c r="A80" s="417" t="s">
        <v>316</v>
      </c>
      <c r="B80" s="420">
        <v>5</v>
      </c>
      <c r="C80" s="689" t="s">
        <v>241</v>
      </c>
    </row>
    <row r="81" spans="1:3" s="442" customFormat="1" ht="21">
      <c r="A81" s="417" t="s">
        <v>132</v>
      </c>
      <c r="B81" s="857">
        <v>6</v>
      </c>
      <c r="C81" s="515" t="s">
        <v>149</v>
      </c>
    </row>
    <row r="82" spans="1:3" s="442" customFormat="1" ht="21">
      <c r="A82" s="792" t="s">
        <v>153</v>
      </c>
      <c r="B82" s="420">
        <v>7</v>
      </c>
      <c r="C82" s="689" t="s">
        <v>310</v>
      </c>
    </row>
    <row r="83" spans="1:3" s="442" customFormat="1" ht="21">
      <c r="A83" s="792"/>
      <c r="B83" s="420"/>
      <c r="C83" s="689" t="s">
        <v>311</v>
      </c>
    </row>
    <row r="84" spans="1:3" s="442" customFormat="1" ht="21">
      <c r="A84" s="792"/>
      <c r="B84" s="420">
        <v>8</v>
      </c>
      <c r="C84" s="689" t="s">
        <v>309</v>
      </c>
    </row>
    <row r="85" spans="1:3" s="442" customFormat="1" ht="21">
      <c r="A85" s="416" t="s">
        <v>217</v>
      </c>
      <c r="B85" s="420">
        <v>9</v>
      </c>
      <c r="C85" s="689" t="s">
        <v>242</v>
      </c>
    </row>
    <row r="86" spans="1:3" s="442" customFormat="1" ht="21">
      <c r="A86" s="872"/>
      <c r="B86" s="869">
        <v>10</v>
      </c>
      <c r="C86" s="873" t="s">
        <v>243</v>
      </c>
    </row>
    <row r="87" spans="1:3" s="454" customFormat="1" ht="21.75">
      <c r="A87" s="462"/>
      <c r="B87" s="860"/>
      <c r="C87" s="427" t="s">
        <v>95</v>
      </c>
    </row>
    <row r="88" spans="1:3" s="796" customFormat="1" ht="21.75">
      <c r="A88" s="455"/>
      <c r="B88" s="854"/>
      <c r="C88" s="427" t="s">
        <v>95</v>
      </c>
    </row>
    <row r="89" spans="1:3" s="796" customFormat="1" ht="21.75">
      <c r="A89" s="415" t="s">
        <v>269</v>
      </c>
      <c r="B89" s="855"/>
      <c r="C89" s="820" t="s">
        <v>263</v>
      </c>
    </row>
    <row r="90" spans="1:3" s="806" customFormat="1" ht="21">
      <c r="A90" s="872" t="s">
        <v>192</v>
      </c>
      <c r="B90" s="879">
        <v>1</v>
      </c>
      <c r="C90" s="880" t="s">
        <v>270</v>
      </c>
    </row>
    <row r="91" spans="1:3" s="796" customFormat="1" ht="21.75">
      <c r="A91" s="455"/>
      <c r="B91" s="858"/>
      <c r="C91" s="427"/>
    </row>
    <row r="92" spans="1:3" s="454" customFormat="1" ht="21.75">
      <c r="A92" s="415" t="s">
        <v>97</v>
      </c>
      <c r="B92" s="856"/>
      <c r="C92" s="415" t="s">
        <v>94</v>
      </c>
    </row>
    <row r="93" spans="1:3" s="454" customFormat="1" ht="21.75">
      <c r="A93" s="417" t="s">
        <v>244</v>
      </c>
      <c r="B93" s="862">
        <v>1</v>
      </c>
      <c r="C93" s="763" t="s">
        <v>245</v>
      </c>
    </row>
    <row r="94" spans="1:3" s="444" customFormat="1" ht="21">
      <c r="A94" s="417" t="s">
        <v>98</v>
      </c>
      <c r="B94" s="857">
        <v>2</v>
      </c>
      <c r="C94" s="515" t="s">
        <v>138</v>
      </c>
    </row>
    <row r="95" spans="1:3" s="442" customFormat="1" ht="21">
      <c r="A95" s="418"/>
      <c r="B95" s="857">
        <v>3</v>
      </c>
      <c r="C95" s="762" t="s">
        <v>215</v>
      </c>
    </row>
    <row r="96" spans="1:3" s="442" customFormat="1" ht="21" customHeight="1">
      <c r="A96" s="764"/>
      <c r="B96" s="863"/>
      <c r="C96" s="765" t="s">
        <v>216</v>
      </c>
    </row>
    <row r="97" spans="1:3" s="442" customFormat="1" ht="21">
      <c r="A97" s="874"/>
      <c r="B97" s="875">
        <v>4</v>
      </c>
      <c r="C97" s="876" t="s">
        <v>99</v>
      </c>
    </row>
    <row r="98" spans="1:3" s="454" customFormat="1" ht="21.75">
      <c r="A98" s="455"/>
      <c r="B98" s="860"/>
      <c r="C98" s="427" t="s">
        <v>95</v>
      </c>
    </row>
    <row r="99" spans="1:3" s="796" customFormat="1" ht="21.75">
      <c r="A99" s="415" t="s">
        <v>312</v>
      </c>
      <c r="B99" s="855"/>
      <c r="C99" s="415" t="s">
        <v>93</v>
      </c>
    </row>
    <row r="100" spans="1:3" s="796" customFormat="1" ht="21.75">
      <c r="A100" s="872" t="s">
        <v>132</v>
      </c>
      <c r="B100" s="881">
        <v>1</v>
      </c>
      <c r="C100" s="880" t="s">
        <v>313</v>
      </c>
    </row>
    <row r="101" spans="1:3" s="796" customFormat="1" ht="22.5" thickBot="1">
      <c r="A101" s="455"/>
      <c r="B101" s="854"/>
      <c r="C101" s="427" t="s">
        <v>95</v>
      </c>
    </row>
    <row r="102" spans="1:3" s="454" customFormat="1" ht="20.25" customHeight="1" thickBot="1">
      <c r="A102" s="1281" t="s">
        <v>53</v>
      </c>
      <c r="B102" s="1281"/>
      <c r="C102" s="1281"/>
    </row>
    <row r="103" ht="19.5" customHeight="1">
      <c r="A103" s="822" t="s">
        <v>156</v>
      </c>
    </row>
  </sheetData>
  <sheetProtection/>
  <mergeCells count="4">
    <mergeCell ref="A102:C102"/>
    <mergeCell ref="A2:A3"/>
    <mergeCell ref="B2:B3"/>
    <mergeCell ref="C2:C3"/>
  </mergeCells>
  <printOptions/>
  <pageMargins left="0.7086614173228347" right="0.7086614173228347" top="0.1968503937007874" bottom="0.15748031496062992" header="0.31496062992125984" footer="0.31496062992125984"/>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dimension ref="A1:C46"/>
  <sheetViews>
    <sheetView zoomScalePageLayoutView="0" workbookViewId="0" topLeftCell="A1">
      <selection activeCell="A1" sqref="A1"/>
    </sheetView>
  </sheetViews>
  <sheetFormatPr defaultColWidth="9.140625" defaultRowHeight="12.75"/>
  <cols>
    <col min="1" max="1" width="42.8515625" style="0" customWidth="1"/>
    <col min="2" max="2" width="32.28125" style="0" customWidth="1"/>
    <col min="3" max="3" width="34.421875" style="0" customWidth="1"/>
  </cols>
  <sheetData>
    <row r="1" spans="1:3" ht="21">
      <c r="A1" s="347" t="s">
        <v>15</v>
      </c>
      <c r="B1" s="347" t="s">
        <v>62</v>
      </c>
      <c r="C1" s="347" t="s">
        <v>121</v>
      </c>
    </row>
    <row r="2" spans="1:3" ht="20.25">
      <c r="A2" s="10" t="s">
        <v>300</v>
      </c>
      <c r="B2" s="10" t="s">
        <v>337</v>
      </c>
      <c r="C2" s="10" t="s">
        <v>352</v>
      </c>
    </row>
    <row r="3" spans="1:3" ht="20.25">
      <c r="A3" s="10" t="s">
        <v>16</v>
      </c>
      <c r="B3" s="10" t="s">
        <v>338</v>
      </c>
      <c r="C3" s="10" t="s">
        <v>353</v>
      </c>
    </row>
    <row r="4" spans="1:3" ht="20.25">
      <c r="A4" s="10" t="s">
        <v>17</v>
      </c>
      <c r="B4" s="10" t="s">
        <v>137</v>
      </c>
      <c r="C4" s="10" t="s">
        <v>354</v>
      </c>
    </row>
    <row r="5" spans="1:3" ht="20.25">
      <c r="A5" s="10" t="s">
        <v>18</v>
      </c>
      <c r="B5" s="10" t="s">
        <v>339</v>
      </c>
      <c r="C5" s="10" t="s">
        <v>200</v>
      </c>
    </row>
    <row r="6" spans="1:3" ht="20.25">
      <c r="A6" s="10" t="s">
        <v>325</v>
      </c>
      <c r="B6" s="10" t="s">
        <v>340</v>
      </c>
      <c r="C6" s="10" t="s">
        <v>293</v>
      </c>
    </row>
    <row r="7" spans="1:3" ht="20.25">
      <c r="A7" s="16" t="s">
        <v>19</v>
      </c>
      <c r="B7" s="10" t="s">
        <v>302</v>
      </c>
      <c r="C7" s="10" t="s">
        <v>294</v>
      </c>
    </row>
    <row r="8" spans="1:3" ht="21">
      <c r="A8" s="347" t="s">
        <v>20</v>
      </c>
      <c r="B8" s="10" t="s">
        <v>295</v>
      </c>
      <c r="C8" s="10" t="s">
        <v>355</v>
      </c>
    </row>
    <row r="9" spans="1:3" ht="20.25">
      <c r="A9" s="10" t="s">
        <v>21</v>
      </c>
      <c r="B9" s="10" t="s">
        <v>304</v>
      </c>
      <c r="C9" s="10" t="s">
        <v>306</v>
      </c>
    </row>
    <row r="10" spans="1:3" ht="20.25">
      <c r="A10" s="10" t="s">
        <v>367</v>
      </c>
      <c r="B10" s="10" t="s">
        <v>321</v>
      </c>
      <c r="C10" s="10" t="s">
        <v>33</v>
      </c>
    </row>
    <row r="11" spans="1:3" ht="20.25">
      <c r="A11" s="16" t="s">
        <v>22</v>
      </c>
      <c r="B11" s="10" t="s">
        <v>341</v>
      </c>
      <c r="C11" s="10" t="s">
        <v>356</v>
      </c>
    </row>
    <row r="12" spans="1:3" ht="21">
      <c r="A12" s="365" t="s">
        <v>23</v>
      </c>
      <c r="B12" s="10" t="s">
        <v>35</v>
      </c>
      <c r="C12" s="10" t="s">
        <v>357</v>
      </c>
    </row>
    <row r="13" spans="1:3" ht="20.25">
      <c r="A13" s="10" t="s">
        <v>298</v>
      </c>
      <c r="B13" s="10" t="s">
        <v>180</v>
      </c>
      <c r="C13" s="16" t="s">
        <v>34</v>
      </c>
    </row>
    <row r="14" spans="1:3" ht="21">
      <c r="A14" s="10" t="s">
        <v>326</v>
      </c>
      <c r="B14" s="10" t="s">
        <v>158</v>
      </c>
      <c r="C14" s="347" t="s">
        <v>369</v>
      </c>
    </row>
    <row r="15" spans="1:3" ht="20.25">
      <c r="A15" s="10" t="s">
        <v>24</v>
      </c>
      <c r="B15" s="10" t="s">
        <v>342</v>
      </c>
      <c r="C15" s="10" t="s">
        <v>358</v>
      </c>
    </row>
    <row r="16" spans="1:3" ht="20.25">
      <c r="A16" s="10" t="s">
        <v>25</v>
      </c>
      <c r="B16" s="10" t="s">
        <v>36</v>
      </c>
      <c r="C16" s="10" t="s">
        <v>359</v>
      </c>
    </row>
    <row r="17" spans="1:3" ht="20.25">
      <c r="A17" s="10" t="s">
        <v>26</v>
      </c>
      <c r="B17" s="10" t="s">
        <v>229</v>
      </c>
      <c r="C17" s="10" t="s">
        <v>360</v>
      </c>
    </row>
    <row r="18" spans="1:3" ht="21">
      <c r="A18" s="10" t="s">
        <v>327</v>
      </c>
      <c r="B18" s="10" t="s">
        <v>181</v>
      </c>
      <c r="C18" s="347" t="s">
        <v>122</v>
      </c>
    </row>
    <row r="19" spans="1:3" ht="20.25">
      <c r="A19" s="10" t="s">
        <v>328</v>
      </c>
      <c r="B19" s="10" t="s">
        <v>181</v>
      </c>
      <c r="C19" s="10" t="s">
        <v>139</v>
      </c>
    </row>
    <row r="20" spans="1:3" ht="20.25">
      <c r="A20" s="10" t="s">
        <v>368</v>
      </c>
      <c r="B20" s="10" t="s">
        <v>37</v>
      </c>
      <c r="C20" s="10" t="s">
        <v>225</v>
      </c>
    </row>
    <row r="21" spans="1:3" ht="20.25">
      <c r="A21" s="10" t="s">
        <v>27</v>
      </c>
      <c r="B21" s="10" t="s">
        <v>297</v>
      </c>
      <c r="C21" s="10" t="s">
        <v>361</v>
      </c>
    </row>
    <row r="22" spans="1:3" ht="20.25">
      <c r="A22" s="10" t="s">
        <v>329</v>
      </c>
      <c r="B22" s="10" t="s">
        <v>343</v>
      </c>
      <c r="C22" s="10" t="s">
        <v>362</v>
      </c>
    </row>
    <row r="23" spans="1:3" ht="20.25">
      <c r="A23" s="10" t="s">
        <v>28</v>
      </c>
      <c r="B23" s="10" t="s">
        <v>344</v>
      </c>
      <c r="C23" s="10" t="s">
        <v>363</v>
      </c>
    </row>
    <row r="24" spans="1:3" ht="20.25">
      <c r="A24" s="10" t="s">
        <v>29</v>
      </c>
      <c r="B24" s="10" t="s">
        <v>38</v>
      </c>
      <c r="C24" s="10" t="s">
        <v>49</v>
      </c>
    </row>
    <row r="25" spans="1:3" ht="20.25">
      <c r="A25" s="10" t="s">
        <v>195</v>
      </c>
      <c r="B25" s="10" t="s">
        <v>39</v>
      </c>
      <c r="C25" s="10" t="s">
        <v>50</v>
      </c>
    </row>
    <row r="26" spans="1:3" ht="20.25">
      <c r="A26" s="10" t="s">
        <v>30</v>
      </c>
      <c r="B26" s="10" t="s">
        <v>345</v>
      </c>
      <c r="C26" s="10" t="s">
        <v>150</v>
      </c>
    </row>
    <row r="27" spans="1:3" ht="20.25">
      <c r="A27" s="10" t="s">
        <v>182</v>
      </c>
      <c r="B27" s="10" t="s">
        <v>305</v>
      </c>
      <c r="C27" s="10" t="s">
        <v>188</v>
      </c>
    </row>
    <row r="28" spans="1:3" ht="20.25">
      <c r="A28" s="10" t="s">
        <v>31</v>
      </c>
      <c r="B28" s="10" t="s">
        <v>40</v>
      </c>
      <c r="C28" s="10" t="s">
        <v>364</v>
      </c>
    </row>
    <row r="29" spans="1:3" ht="20.25">
      <c r="A29" s="10" t="s">
        <v>330</v>
      </c>
      <c r="B29" s="10" t="s">
        <v>41</v>
      </c>
      <c r="C29" s="10" t="s">
        <v>365</v>
      </c>
    </row>
    <row r="30" spans="1:3" ht="20.25">
      <c r="A30" s="10" t="s">
        <v>331</v>
      </c>
      <c r="B30" s="10" t="s">
        <v>42</v>
      </c>
      <c r="C30" s="10" t="s">
        <v>154</v>
      </c>
    </row>
    <row r="31" spans="1:3" ht="20.25">
      <c r="A31" s="10" t="s">
        <v>332</v>
      </c>
      <c r="B31" s="10" t="s">
        <v>346</v>
      </c>
      <c r="C31" s="10" t="s">
        <v>366</v>
      </c>
    </row>
    <row r="32" spans="1:3" ht="21">
      <c r="A32" s="347" t="s">
        <v>32</v>
      </c>
      <c r="B32" s="10" t="s">
        <v>347</v>
      </c>
      <c r="C32" s="10" t="s">
        <v>51</v>
      </c>
    </row>
    <row r="33" spans="1:3" ht="20.25">
      <c r="A33" s="10" t="s">
        <v>157</v>
      </c>
      <c r="B33" s="10" t="s">
        <v>43</v>
      </c>
      <c r="C33" s="10" t="s">
        <v>220</v>
      </c>
    </row>
    <row r="34" spans="1:3" ht="20.25">
      <c r="A34" s="10" t="s">
        <v>128</v>
      </c>
      <c r="B34" s="10" t="s">
        <v>348</v>
      </c>
      <c r="C34" s="10" t="s">
        <v>155</v>
      </c>
    </row>
    <row r="35" spans="1:3" ht="20.25">
      <c r="A35" s="10" t="s">
        <v>292</v>
      </c>
      <c r="B35" s="10" t="s">
        <v>44</v>
      </c>
      <c r="C35" s="10" t="s">
        <v>52</v>
      </c>
    </row>
    <row r="36" spans="1:3" ht="20.25">
      <c r="A36" s="10" t="s">
        <v>333</v>
      </c>
      <c r="B36" s="10" t="s">
        <v>163</v>
      </c>
      <c r="C36" s="16" t="s">
        <v>307</v>
      </c>
    </row>
    <row r="37" spans="1:2" ht="20.25">
      <c r="A37" s="10" t="s">
        <v>334</v>
      </c>
      <c r="B37" s="10" t="s">
        <v>349</v>
      </c>
    </row>
    <row r="38" spans="1:2" ht="20.25">
      <c r="A38" s="10" t="s">
        <v>335</v>
      </c>
      <c r="B38" s="10" t="s">
        <v>350</v>
      </c>
    </row>
    <row r="39" spans="1:2" ht="20.25">
      <c r="A39" s="10" t="s">
        <v>299</v>
      </c>
      <c r="B39" s="10" t="s">
        <v>45</v>
      </c>
    </row>
    <row r="40" spans="1:2" ht="20.25">
      <c r="A40" s="10" t="s">
        <v>189</v>
      </c>
      <c r="B40" s="10" t="s">
        <v>135</v>
      </c>
    </row>
    <row r="41" spans="1:2" ht="20.25">
      <c r="A41" s="10" t="s">
        <v>301</v>
      </c>
      <c r="B41" s="10" t="s">
        <v>46</v>
      </c>
    </row>
    <row r="42" spans="1:2" ht="20.25">
      <c r="A42" s="10" t="s">
        <v>291</v>
      </c>
      <c r="B42" s="10" t="s">
        <v>351</v>
      </c>
    </row>
    <row r="43" spans="1:2" ht="20.25">
      <c r="A43" s="10" t="s">
        <v>336</v>
      </c>
      <c r="B43" s="10" t="s">
        <v>303</v>
      </c>
    </row>
    <row r="44" spans="1:2" ht="20.25">
      <c r="A44" s="16" t="s">
        <v>224</v>
      </c>
      <c r="B44" s="10" t="s">
        <v>47</v>
      </c>
    </row>
    <row r="45" ht="20.25">
      <c r="B45" s="10" t="s">
        <v>48</v>
      </c>
    </row>
    <row r="46" ht="20.25">
      <c r="B46" s="16" t="s">
        <v>308</v>
      </c>
    </row>
  </sheetData>
  <sheetProtection/>
  <printOptions/>
  <pageMargins left="0" right="0" top="0.15748031496062992" bottom="0.15748031496062992" header="0.31496062992125984" footer="0.31496062992125984"/>
  <pageSetup horizontalDpi="600" verticalDpi="600" orientation="portrait" paperSize="9" scale="90" r:id="rId1"/>
</worksheet>
</file>

<file path=xl/worksheets/sheet17.xml><?xml version="1.0" encoding="utf-8"?>
<worksheet xmlns="http://schemas.openxmlformats.org/spreadsheetml/2006/main" xmlns:r="http://schemas.openxmlformats.org/officeDocument/2006/relationships">
  <sheetPr>
    <tabColor indexed="14"/>
  </sheetPr>
  <dimension ref="A1:N239"/>
  <sheetViews>
    <sheetView zoomScalePageLayoutView="0" workbookViewId="0" topLeftCell="A1">
      <selection activeCell="C11" sqref="C11:C12"/>
    </sheetView>
  </sheetViews>
  <sheetFormatPr defaultColWidth="9.140625" defaultRowHeight="12.75"/>
  <cols>
    <col min="1" max="1" width="10.57421875" style="103" customWidth="1"/>
    <col min="2" max="2" width="3.00390625" style="172" bestFit="1" customWidth="1"/>
    <col min="3" max="3" width="13.00390625" style="172" customWidth="1"/>
    <col min="4" max="4" width="41.7109375" style="160" customWidth="1"/>
    <col min="5" max="5" width="4.8515625" style="103" customWidth="1"/>
    <col min="6" max="6" width="8.28125" style="591" customWidth="1"/>
    <col min="7" max="7" width="5.00390625" style="103" bestFit="1" customWidth="1"/>
    <col min="8" max="8" width="8.28125" style="591" bestFit="1" customWidth="1"/>
    <col min="9" max="9" width="4.8515625" style="103" customWidth="1"/>
    <col min="10" max="10" width="6.57421875" style="567" bestFit="1" customWidth="1"/>
    <col min="11" max="11" width="8.00390625" style="591" customWidth="1"/>
    <col min="12" max="12" width="6.57421875" style="591" customWidth="1"/>
    <col min="13" max="13" width="7.57421875" style="591" bestFit="1" customWidth="1"/>
    <col min="14" max="14" width="8.8515625" style="567" customWidth="1"/>
    <col min="15" max="16384" width="9.140625" style="6" customWidth="1"/>
  </cols>
  <sheetData>
    <row r="1" spans="1:14" ht="24.75" customHeight="1" thickBot="1">
      <c r="A1" s="147" t="s">
        <v>451</v>
      </c>
      <c r="D1" s="120"/>
      <c r="E1" s="97"/>
      <c r="G1" s="97"/>
      <c r="N1" s="19" t="s">
        <v>0</v>
      </c>
    </row>
    <row r="2" spans="1:14" s="119" customFormat="1" ht="34.5" customHeight="1" thickBot="1">
      <c r="A2" s="1354" t="s">
        <v>175</v>
      </c>
      <c r="B2" s="558"/>
      <c r="C2" s="557" t="s">
        <v>112</v>
      </c>
      <c r="D2" s="559" t="s">
        <v>111</v>
      </c>
      <c r="E2" s="1280" t="s">
        <v>104</v>
      </c>
      <c r="F2" s="1280"/>
      <c r="G2" s="1280" t="s">
        <v>59</v>
      </c>
      <c r="H2" s="1280"/>
      <c r="I2" s="1280" t="s">
        <v>60</v>
      </c>
      <c r="J2" s="1280"/>
      <c r="K2" s="1356" t="s">
        <v>56</v>
      </c>
      <c r="L2" s="1352" t="s">
        <v>57</v>
      </c>
      <c r="M2" s="1280" t="s">
        <v>105</v>
      </c>
      <c r="N2" s="1280"/>
    </row>
    <row r="3" spans="1:14" ht="22.5" thickBot="1">
      <c r="A3" s="1355"/>
      <c r="B3" s="560"/>
      <c r="C3" s="562"/>
      <c r="D3" s="561"/>
      <c r="E3" s="423" t="s">
        <v>10</v>
      </c>
      <c r="F3" s="592" t="s">
        <v>9</v>
      </c>
      <c r="G3" s="423" t="s">
        <v>10</v>
      </c>
      <c r="H3" s="592" t="s">
        <v>9</v>
      </c>
      <c r="I3" s="563" t="s">
        <v>10</v>
      </c>
      <c r="J3" s="424" t="s">
        <v>9</v>
      </c>
      <c r="K3" s="1357"/>
      <c r="L3" s="1353"/>
      <c r="M3" s="423" t="s">
        <v>10</v>
      </c>
      <c r="N3" s="592" t="s">
        <v>9</v>
      </c>
    </row>
    <row r="4" spans="1:14" s="227" customFormat="1" ht="58.5" customHeight="1">
      <c r="A4" s="1189" t="s">
        <v>142</v>
      </c>
      <c r="B4" s="1190">
        <v>1</v>
      </c>
      <c r="C4" s="1191" t="s">
        <v>136</v>
      </c>
      <c r="D4" s="1192" t="s">
        <v>591</v>
      </c>
      <c r="E4" s="1191">
        <v>6</v>
      </c>
      <c r="F4" s="1193">
        <v>2047.2</v>
      </c>
      <c r="G4" s="1194"/>
      <c r="H4" s="1193"/>
      <c r="I4" s="1195"/>
      <c r="J4" s="1196"/>
      <c r="K4" s="1197"/>
      <c r="L4" s="1197"/>
      <c r="M4" s="1198">
        <f>E4+G4</f>
        <v>6</v>
      </c>
      <c r="N4" s="1199">
        <f>F4+J4+K4+L4+H4</f>
        <v>2047.2</v>
      </c>
    </row>
    <row r="5" spans="1:14" s="223" customFormat="1" ht="81" customHeight="1">
      <c r="A5" s="1200"/>
      <c r="B5" s="1201">
        <v>2</v>
      </c>
      <c r="C5" s="573" t="s">
        <v>68</v>
      </c>
      <c r="D5" s="1202" t="s">
        <v>592</v>
      </c>
      <c r="E5" s="695">
        <v>13</v>
      </c>
      <c r="F5" s="696">
        <v>667.5</v>
      </c>
      <c r="G5" s="1203"/>
      <c r="H5" s="696"/>
      <c r="I5" s="1204"/>
      <c r="J5" s="1205"/>
      <c r="K5" s="1206"/>
      <c r="L5" s="1206"/>
      <c r="M5" s="1207">
        <f>E5+G5</f>
        <v>13</v>
      </c>
      <c r="N5" s="1208">
        <f>F5+J5+K5+L5+H5</f>
        <v>667.5</v>
      </c>
    </row>
    <row r="6" spans="1:14" s="223" customFormat="1" ht="60" customHeight="1">
      <c r="A6" s="1200"/>
      <c r="B6" s="1201">
        <v>3</v>
      </c>
      <c r="C6" s="1209" t="s">
        <v>69</v>
      </c>
      <c r="D6" s="1202" t="s">
        <v>499</v>
      </c>
      <c r="E6" s="1210">
        <v>6</v>
      </c>
      <c r="F6" s="1211">
        <f>52871*1.1/1000</f>
        <v>58.158100000000005</v>
      </c>
      <c r="G6" s="1203"/>
      <c r="H6" s="696"/>
      <c r="I6" s="1204"/>
      <c r="J6" s="1205"/>
      <c r="K6" s="1206"/>
      <c r="L6" s="1206"/>
      <c r="M6" s="1207">
        <f>E6+G6</f>
        <v>6</v>
      </c>
      <c r="N6" s="1208">
        <f>F6+J6+K6+L6+H6</f>
        <v>58.158100000000005</v>
      </c>
    </row>
    <row r="7" spans="1:14" s="223" customFormat="1" ht="64.5" customHeight="1">
      <c r="A7" s="1212"/>
      <c r="B7" s="1213">
        <v>4</v>
      </c>
      <c r="C7" s="1214" t="s">
        <v>82</v>
      </c>
      <c r="D7" s="1215" t="s">
        <v>447</v>
      </c>
      <c r="E7" s="1216"/>
      <c r="F7" s="1217"/>
      <c r="G7" s="824">
        <v>0</v>
      </c>
      <c r="H7" s="1217">
        <f>314+172.1+930.4</f>
        <v>1416.5</v>
      </c>
      <c r="I7" s="1218"/>
      <c r="J7" s="1219"/>
      <c r="K7" s="1220"/>
      <c r="L7" s="1220"/>
      <c r="M7" s="1221">
        <f>E7+G7</f>
        <v>0</v>
      </c>
      <c r="N7" s="1222">
        <f>F7+J7+K7+L7+H7</f>
        <v>1416.5</v>
      </c>
    </row>
    <row r="8" spans="1:14" s="220" customFormat="1" ht="24" customHeight="1">
      <c r="A8" s="574"/>
      <c r="B8" s="575"/>
      <c r="C8" s="576"/>
      <c r="D8" s="577" t="s">
        <v>95</v>
      </c>
      <c r="E8" s="667">
        <f>SUM(E4:E7)</f>
        <v>25</v>
      </c>
      <c r="F8" s="666">
        <f>SUM(F4:F7)</f>
        <v>2772.8581</v>
      </c>
      <c r="G8" s="667">
        <f>SUM(G4:G7)</f>
        <v>0</v>
      </c>
      <c r="H8" s="666">
        <f>SUM(H4:H7)</f>
        <v>1416.5</v>
      </c>
      <c r="I8" s="667"/>
      <c r="J8" s="666"/>
      <c r="K8" s="667"/>
      <c r="L8" s="666">
        <f>SUM(L4:L7)</f>
        <v>0</v>
      </c>
      <c r="M8" s="826">
        <f>SUM(M4:M7)</f>
        <v>25</v>
      </c>
      <c r="N8" s="825">
        <f>SUM(N4:N7)</f>
        <v>4189.3580999999995</v>
      </c>
    </row>
    <row r="9" spans="1:14" s="220" customFormat="1" ht="121.5">
      <c r="A9" s="589" t="s">
        <v>655</v>
      </c>
      <c r="B9" s="590">
        <v>5</v>
      </c>
      <c r="C9" s="937" t="s">
        <v>82</v>
      </c>
      <c r="D9" s="588" t="s">
        <v>656</v>
      </c>
      <c r="E9" s="1071">
        <v>13</v>
      </c>
      <c r="F9" s="1072">
        <v>1181.3</v>
      </c>
      <c r="G9" s="585"/>
      <c r="H9" s="593"/>
      <c r="I9" s="586"/>
      <c r="J9" s="587"/>
      <c r="K9" s="602"/>
      <c r="L9" s="602"/>
      <c r="M9" s="602">
        <f>E9+G9</f>
        <v>13</v>
      </c>
      <c r="N9" s="607">
        <f>F9+J9+K9+L9+H9</f>
        <v>1181.3</v>
      </c>
    </row>
    <row r="10" spans="1:14" s="220" customFormat="1" ht="24" customHeight="1">
      <c r="A10" s="574"/>
      <c r="B10" s="575"/>
      <c r="C10" s="576"/>
      <c r="D10" s="577" t="s">
        <v>95</v>
      </c>
      <c r="E10" s="667">
        <f>SUM(E9)</f>
        <v>13</v>
      </c>
      <c r="F10" s="666">
        <f>SUM(F9)</f>
        <v>1181.3</v>
      </c>
      <c r="G10" s="667">
        <f>SUM(G9)</f>
        <v>0</v>
      </c>
      <c r="H10" s="666">
        <f>SUM(H9)</f>
        <v>0</v>
      </c>
      <c r="I10" s="667"/>
      <c r="J10" s="666"/>
      <c r="K10" s="667"/>
      <c r="L10" s="666">
        <f>SUM(L9)</f>
        <v>0</v>
      </c>
      <c r="M10" s="667">
        <f>SUM(M9)</f>
        <v>13</v>
      </c>
      <c r="N10" s="666">
        <f>SUM(N9)</f>
        <v>1181.3</v>
      </c>
    </row>
    <row r="11" spans="1:14" s="223" customFormat="1" ht="66.75" customHeight="1">
      <c r="A11" s="1223" t="s">
        <v>143</v>
      </c>
      <c r="B11" s="1224">
        <v>5</v>
      </c>
      <c r="C11" s="1225" t="s">
        <v>386</v>
      </c>
      <c r="D11" s="1226" t="s">
        <v>490</v>
      </c>
      <c r="E11" s="1227">
        <v>25</v>
      </c>
      <c r="F11" s="1228">
        <v>537</v>
      </c>
      <c r="G11" s="1029"/>
      <c r="H11" s="1027"/>
      <c r="I11" s="1229"/>
      <c r="J11" s="1230"/>
      <c r="K11" s="1231"/>
      <c r="L11" s="1231"/>
      <c r="M11" s="1231">
        <f>E11+G11</f>
        <v>25</v>
      </c>
      <c r="N11" s="1232">
        <f>F11+J11+K11+L11+H11</f>
        <v>537</v>
      </c>
    </row>
    <row r="12" spans="1:14" s="223" customFormat="1" ht="97.5" customHeight="1">
      <c r="A12" s="578"/>
      <c r="B12" s="623">
        <v>6</v>
      </c>
      <c r="C12" s="1225" t="s">
        <v>386</v>
      </c>
      <c r="D12" s="1202" t="s">
        <v>493</v>
      </c>
      <c r="E12" s="695">
        <v>20</v>
      </c>
      <c r="F12" s="696">
        <v>1604</v>
      </c>
      <c r="G12" s="620"/>
      <c r="H12" s="625"/>
      <c r="I12" s="1204"/>
      <c r="J12" s="1205"/>
      <c r="K12" s="1206"/>
      <c r="L12" s="1206"/>
      <c r="M12" s="1206">
        <f>E12+G12</f>
        <v>20</v>
      </c>
      <c r="N12" s="1233">
        <f>F12+J12+K12+L12+H12</f>
        <v>1604</v>
      </c>
    </row>
    <row r="13" spans="1:14" s="223" customFormat="1" ht="43.5" customHeight="1">
      <c r="A13" s="578"/>
      <c r="B13" s="623">
        <v>7</v>
      </c>
      <c r="C13" s="1209"/>
      <c r="D13" s="1202" t="s">
        <v>494</v>
      </c>
      <c r="E13" s="695"/>
      <c r="F13" s="696"/>
      <c r="G13" s="620"/>
      <c r="H13" s="625"/>
      <c r="I13" s="1204"/>
      <c r="J13" s="1205"/>
      <c r="K13" s="1206"/>
      <c r="L13" s="1234">
        <f>566853/1000*1.1</f>
        <v>623.5383</v>
      </c>
      <c r="M13" s="1206">
        <f>E13+G13</f>
        <v>0</v>
      </c>
      <c r="N13" s="1233">
        <f>F13+J13+K13+L13+H13</f>
        <v>623.5383</v>
      </c>
    </row>
    <row r="14" spans="1:14" s="223" customFormat="1" ht="81">
      <c r="A14" s="1235"/>
      <c r="B14" s="1236">
        <v>8</v>
      </c>
      <c r="C14" s="1214" t="s">
        <v>82</v>
      </c>
      <c r="D14" s="1237" t="s">
        <v>491</v>
      </c>
      <c r="E14" s="1238">
        <v>47</v>
      </c>
      <c r="F14" s="1217">
        <v>1991.3</v>
      </c>
      <c r="G14" s="1239"/>
      <c r="H14" s="1240"/>
      <c r="I14" s="1218"/>
      <c r="J14" s="1219"/>
      <c r="K14" s="1220"/>
      <c r="L14" s="1220"/>
      <c r="M14" s="1220">
        <f>E14+G14</f>
        <v>47</v>
      </c>
      <c r="N14" s="1241">
        <f>F14+J14+K14+L14+H14</f>
        <v>1991.3</v>
      </c>
    </row>
    <row r="15" spans="1:14" s="220" customFormat="1" ht="24" customHeight="1">
      <c r="A15" s="574"/>
      <c r="B15" s="575"/>
      <c r="C15" s="576"/>
      <c r="D15" s="577" t="s">
        <v>95</v>
      </c>
      <c r="E15" s="667">
        <f>SUM(E11:E14)</f>
        <v>92</v>
      </c>
      <c r="F15" s="666">
        <f>SUM(F11:F14)</f>
        <v>4132.3</v>
      </c>
      <c r="G15" s="667"/>
      <c r="H15" s="667"/>
      <c r="I15" s="667"/>
      <c r="J15" s="667"/>
      <c r="K15" s="667"/>
      <c r="L15" s="666">
        <f>SUM(L11:L14)</f>
        <v>623.5383</v>
      </c>
      <c r="M15" s="667">
        <f>SUM(M11:M14)</f>
        <v>92</v>
      </c>
      <c r="N15" s="666">
        <f>SUM(N11:N14)</f>
        <v>4755.8383</v>
      </c>
    </row>
    <row r="16" spans="1:14" s="223" customFormat="1" ht="79.5" customHeight="1">
      <c r="A16" s="1223" t="s">
        <v>392</v>
      </c>
      <c r="B16" s="1224">
        <v>9</v>
      </c>
      <c r="C16" s="1225" t="s">
        <v>64</v>
      </c>
      <c r="D16" s="1226" t="s">
        <v>605</v>
      </c>
      <c r="E16" s="1242">
        <v>25</v>
      </c>
      <c r="F16" s="1243">
        <v>162.2</v>
      </c>
      <c r="G16" s="1242"/>
      <c r="H16" s="1243"/>
      <c r="I16" s="1229"/>
      <c r="J16" s="1230"/>
      <c r="K16" s="1231"/>
      <c r="L16" s="1231"/>
      <c r="M16" s="1231">
        <f>E16+G16</f>
        <v>25</v>
      </c>
      <c r="N16" s="1232">
        <f>F16+J16+K16+L16+H16</f>
        <v>162.2</v>
      </c>
    </row>
    <row r="17" spans="1:14" s="223" customFormat="1" ht="42.75" customHeight="1">
      <c r="A17" s="578"/>
      <c r="B17" s="623">
        <v>10</v>
      </c>
      <c r="C17" s="573" t="s">
        <v>386</v>
      </c>
      <c r="D17" s="1202" t="s">
        <v>606</v>
      </c>
      <c r="E17" s="695">
        <v>15</v>
      </c>
      <c r="F17" s="696">
        <v>118.4</v>
      </c>
      <c r="G17" s="695"/>
      <c r="H17" s="696"/>
      <c r="I17" s="1204"/>
      <c r="J17" s="1205"/>
      <c r="K17" s="1206"/>
      <c r="L17" s="1206"/>
      <c r="M17" s="1206">
        <f>E17+G17</f>
        <v>15</v>
      </c>
      <c r="N17" s="1233">
        <f>F17+J17+K17+L17+H17</f>
        <v>118.4</v>
      </c>
    </row>
    <row r="18" spans="1:14" s="223" customFormat="1" ht="37.5" customHeight="1">
      <c r="A18" s="1235"/>
      <c r="B18" s="1236">
        <v>11</v>
      </c>
      <c r="C18" s="1244" t="s">
        <v>70</v>
      </c>
      <c r="D18" s="1237" t="s">
        <v>607</v>
      </c>
      <c r="E18" s="1238"/>
      <c r="F18" s="1217"/>
      <c r="G18" s="1238"/>
      <c r="H18" s="1217">
        <v>105.6</v>
      </c>
      <c r="I18" s="1218"/>
      <c r="J18" s="1219"/>
      <c r="K18" s="1220"/>
      <c r="L18" s="1220"/>
      <c r="M18" s="1220">
        <f>E18+G18</f>
        <v>0</v>
      </c>
      <c r="N18" s="1241">
        <f>F18+J18+K18+L18+H18</f>
        <v>105.6</v>
      </c>
    </row>
    <row r="19" spans="1:14" s="220" customFormat="1" ht="24" customHeight="1" thickBot="1">
      <c r="A19" s="574"/>
      <c r="B19" s="575"/>
      <c r="C19" s="576"/>
      <c r="D19" s="577" t="s">
        <v>145</v>
      </c>
      <c r="E19" s="577">
        <f aca="true" t="shared" si="0" ref="E19:N19">SUM(E16:E18)</f>
        <v>40</v>
      </c>
      <c r="F19" s="577">
        <f t="shared" si="0"/>
        <v>280.6</v>
      </c>
      <c r="G19" s="577">
        <f t="shared" si="0"/>
        <v>0</v>
      </c>
      <c r="H19" s="777">
        <f t="shared" si="0"/>
        <v>105.6</v>
      </c>
      <c r="I19" s="577">
        <f t="shared" si="0"/>
        <v>0</v>
      </c>
      <c r="J19" s="577">
        <f t="shared" si="0"/>
        <v>0</v>
      </c>
      <c r="K19" s="577">
        <f t="shared" si="0"/>
        <v>0</v>
      </c>
      <c r="L19" s="577">
        <f t="shared" si="0"/>
        <v>0</v>
      </c>
      <c r="M19" s="577">
        <f t="shared" si="0"/>
        <v>40</v>
      </c>
      <c r="N19" s="577">
        <f t="shared" si="0"/>
        <v>386.20000000000005</v>
      </c>
    </row>
    <row r="20" spans="1:14" s="228" customFormat="1" ht="18.75" customHeight="1" thickBot="1">
      <c r="A20" s="580"/>
      <c r="B20" s="581"/>
      <c r="C20" s="582"/>
      <c r="D20" s="583" t="s">
        <v>53</v>
      </c>
      <c r="E20" s="584">
        <f aca="true" t="shared" si="1" ref="E20:N20">SUM(E4:E19)/2</f>
        <v>170</v>
      </c>
      <c r="F20" s="594">
        <f t="shared" si="1"/>
        <v>8367.0581</v>
      </c>
      <c r="G20" s="584">
        <f t="shared" si="1"/>
        <v>0</v>
      </c>
      <c r="H20" s="594">
        <f t="shared" si="1"/>
        <v>1522.1</v>
      </c>
      <c r="I20" s="584">
        <f t="shared" si="1"/>
        <v>0</v>
      </c>
      <c r="J20" s="594">
        <f t="shared" si="1"/>
        <v>0</v>
      </c>
      <c r="K20" s="584">
        <f t="shared" si="1"/>
        <v>0</v>
      </c>
      <c r="L20" s="841">
        <f t="shared" si="1"/>
        <v>623.5383</v>
      </c>
      <c r="M20" s="584">
        <f t="shared" si="1"/>
        <v>170</v>
      </c>
      <c r="N20" s="594">
        <f t="shared" si="1"/>
        <v>10512.696399999999</v>
      </c>
    </row>
    <row r="21" spans="1:14" s="105" customFormat="1" ht="19.5" customHeight="1">
      <c r="A21" s="90"/>
      <c r="B21" s="165"/>
      <c r="C21" s="90"/>
      <c r="D21" s="156"/>
      <c r="E21" s="122"/>
      <c r="F21" s="595"/>
      <c r="G21" s="122"/>
      <c r="H21" s="595"/>
      <c r="I21" s="566"/>
      <c r="J21" s="411"/>
      <c r="K21" s="603"/>
      <c r="L21" s="603"/>
      <c r="M21" s="603"/>
      <c r="N21" s="670"/>
    </row>
    <row r="22" spans="1:14" s="105" customFormat="1" ht="19.5" customHeight="1">
      <c r="A22" s="86"/>
      <c r="B22" s="86"/>
      <c r="C22" s="86"/>
      <c r="D22" s="156"/>
      <c r="E22" s="122"/>
      <c r="F22" s="213"/>
      <c r="G22" s="122"/>
      <c r="H22" s="213"/>
      <c r="I22" s="566"/>
      <c r="J22" s="411"/>
      <c r="K22" s="603"/>
      <c r="L22" s="603"/>
      <c r="M22" s="603"/>
      <c r="N22" s="411"/>
    </row>
    <row r="23" spans="1:14" s="7" customFormat="1" ht="18.75" customHeight="1">
      <c r="A23" s="121"/>
      <c r="B23" s="121"/>
      <c r="C23" s="121"/>
      <c r="D23" s="155"/>
      <c r="E23" s="170"/>
      <c r="F23" s="215"/>
      <c r="G23" s="170"/>
      <c r="H23" s="215"/>
      <c r="I23" s="489"/>
      <c r="J23" s="568"/>
      <c r="K23" s="604"/>
      <c r="L23" s="604"/>
      <c r="M23" s="604"/>
      <c r="N23" s="568"/>
    </row>
    <row r="24" spans="1:14" s="7" customFormat="1" ht="18.75" customHeight="1">
      <c r="A24" s="121"/>
      <c r="B24" s="121"/>
      <c r="C24" s="121"/>
      <c r="D24" s="155"/>
      <c r="E24" s="122"/>
      <c r="F24" s="213"/>
      <c r="G24" s="122"/>
      <c r="H24" s="213"/>
      <c r="I24" s="489"/>
      <c r="J24" s="568"/>
      <c r="K24" s="604"/>
      <c r="L24" s="604"/>
      <c r="M24" s="604"/>
      <c r="N24" s="568"/>
    </row>
    <row r="25" spans="1:14" s="7" customFormat="1" ht="18.75" customHeight="1">
      <c r="A25" s="121"/>
      <c r="B25" s="121"/>
      <c r="C25" s="121"/>
      <c r="D25" s="155"/>
      <c r="E25" s="170"/>
      <c r="F25" s="215"/>
      <c r="G25" s="170"/>
      <c r="H25" s="215"/>
      <c r="I25" s="489"/>
      <c r="J25" s="568"/>
      <c r="K25" s="604"/>
      <c r="L25" s="604"/>
      <c r="M25" s="604"/>
      <c r="N25" s="568"/>
    </row>
    <row r="26" spans="1:14" s="7" customFormat="1" ht="18.75" customHeight="1">
      <c r="A26" s="121"/>
      <c r="B26" s="121"/>
      <c r="C26" s="121"/>
      <c r="D26" s="155"/>
      <c r="E26" s="170"/>
      <c r="F26" s="213"/>
      <c r="G26" s="170"/>
      <c r="H26" s="213"/>
      <c r="I26" s="489"/>
      <c r="J26" s="568"/>
      <c r="K26" s="604"/>
      <c r="L26" s="604"/>
      <c r="M26" s="604"/>
      <c r="N26" s="568"/>
    </row>
    <row r="27" spans="1:14" s="7" customFormat="1" ht="18.75" customHeight="1">
      <c r="A27" s="121"/>
      <c r="B27" s="121"/>
      <c r="C27" s="121"/>
      <c r="D27" s="155"/>
      <c r="E27" s="122"/>
      <c r="F27" s="213"/>
      <c r="G27" s="122"/>
      <c r="H27" s="213"/>
      <c r="I27" s="489"/>
      <c r="J27" s="568"/>
      <c r="K27" s="604"/>
      <c r="L27" s="604"/>
      <c r="M27" s="604"/>
      <c r="N27" s="568"/>
    </row>
    <row r="28" spans="1:14" s="7" customFormat="1" ht="18.75" customHeight="1">
      <c r="A28" s="121"/>
      <c r="B28" s="121"/>
      <c r="C28" s="121"/>
      <c r="D28" s="155"/>
      <c r="E28" s="122"/>
      <c r="F28" s="213"/>
      <c r="G28" s="122"/>
      <c r="H28" s="213"/>
      <c r="I28" s="489"/>
      <c r="J28" s="568"/>
      <c r="K28" s="604"/>
      <c r="L28" s="604"/>
      <c r="M28" s="604"/>
      <c r="N28" s="568"/>
    </row>
    <row r="29" spans="1:14" s="105" customFormat="1" ht="19.5" customHeight="1">
      <c r="A29" s="121"/>
      <c r="B29" s="121"/>
      <c r="C29" s="121"/>
      <c r="D29" s="154"/>
      <c r="E29" s="122"/>
      <c r="F29" s="213"/>
      <c r="G29" s="122"/>
      <c r="H29" s="213"/>
      <c r="I29" s="566"/>
      <c r="J29" s="411"/>
      <c r="K29" s="603"/>
      <c r="L29" s="603"/>
      <c r="M29" s="603"/>
      <c r="N29" s="411"/>
    </row>
    <row r="30" spans="1:14" s="105" customFormat="1" ht="19.5" customHeight="1">
      <c r="A30" s="121"/>
      <c r="B30" s="121"/>
      <c r="C30" s="121"/>
      <c r="D30" s="154"/>
      <c r="E30" s="122"/>
      <c r="F30" s="213"/>
      <c r="G30" s="122"/>
      <c r="H30" s="213"/>
      <c r="I30" s="566"/>
      <c r="J30" s="411"/>
      <c r="K30" s="603"/>
      <c r="L30" s="603"/>
      <c r="M30" s="603"/>
      <c r="N30" s="411"/>
    </row>
    <row r="31" spans="1:8" ht="21.75">
      <c r="A31" s="172"/>
      <c r="F31" s="596"/>
      <c r="H31" s="596"/>
    </row>
    <row r="32" spans="1:8" ht="21.75">
      <c r="A32" s="172"/>
      <c r="F32" s="596"/>
      <c r="H32" s="596"/>
    </row>
    <row r="33" spans="1:14" s="184" customFormat="1" ht="21.75" customHeight="1">
      <c r="A33" s="169"/>
      <c r="B33" s="169"/>
      <c r="C33" s="169"/>
      <c r="E33" s="183"/>
      <c r="F33" s="597"/>
      <c r="G33" s="183"/>
      <c r="H33" s="597"/>
      <c r="I33" s="183"/>
      <c r="J33" s="569"/>
      <c r="K33" s="605"/>
      <c r="L33" s="605"/>
      <c r="M33" s="605"/>
      <c r="N33" s="569"/>
    </row>
    <row r="34" spans="1:14" s="3" customFormat="1" ht="18" customHeight="1">
      <c r="A34" s="169"/>
      <c r="B34" s="169"/>
      <c r="C34" s="169"/>
      <c r="D34" s="157"/>
      <c r="E34" s="99"/>
      <c r="F34" s="598"/>
      <c r="G34" s="99"/>
      <c r="H34" s="598"/>
      <c r="I34" s="2"/>
      <c r="J34" s="570"/>
      <c r="K34" s="606"/>
      <c r="L34" s="606"/>
      <c r="M34" s="606"/>
      <c r="N34" s="570"/>
    </row>
    <row r="35" spans="1:14" ht="19.5" customHeight="1">
      <c r="A35" s="85"/>
      <c r="B35" s="85"/>
      <c r="C35" s="85"/>
      <c r="D35" s="158"/>
      <c r="F35" s="599"/>
      <c r="H35" s="599"/>
      <c r="I35" s="565"/>
      <c r="J35" s="571"/>
      <c r="K35" s="600"/>
      <c r="L35" s="600"/>
      <c r="M35" s="600"/>
      <c r="N35" s="571"/>
    </row>
    <row r="36" spans="2:14" ht="17.25">
      <c r="B36" s="85"/>
      <c r="C36" s="85"/>
      <c r="D36" s="158"/>
      <c r="F36" s="599"/>
      <c r="H36" s="599"/>
      <c r="I36" s="565"/>
      <c r="J36" s="571"/>
      <c r="K36" s="600"/>
      <c r="L36" s="600"/>
      <c r="M36" s="600"/>
      <c r="N36" s="571"/>
    </row>
    <row r="37" spans="2:14" ht="17.25">
      <c r="B37" s="85"/>
      <c r="C37" s="85"/>
      <c r="D37" s="158"/>
      <c r="F37" s="599"/>
      <c r="H37" s="599"/>
      <c r="I37" s="565"/>
      <c r="J37" s="571"/>
      <c r="K37" s="600"/>
      <c r="L37" s="600"/>
      <c r="M37" s="600"/>
      <c r="N37" s="571"/>
    </row>
    <row r="38" spans="2:14" ht="17.25">
      <c r="B38" s="85"/>
      <c r="C38" s="85"/>
      <c r="D38" s="158"/>
      <c r="F38" s="599"/>
      <c r="H38" s="599"/>
      <c r="I38" s="565"/>
      <c r="J38" s="571"/>
      <c r="K38" s="600"/>
      <c r="L38" s="600"/>
      <c r="M38" s="600"/>
      <c r="N38" s="571"/>
    </row>
    <row r="39" spans="2:14" ht="17.25">
      <c r="B39" s="85"/>
      <c r="C39" s="85"/>
      <c r="D39" s="158"/>
      <c r="F39" s="599"/>
      <c r="H39" s="599"/>
      <c r="I39" s="565"/>
      <c r="J39" s="571"/>
      <c r="K39" s="600"/>
      <c r="L39" s="600"/>
      <c r="M39" s="600"/>
      <c r="N39" s="571"/>
    </row>
    <row r="40" spans="2:14" ht="17.25">
      <c r="B40" s="85"/>
      <c r="C40" s="85"/>
      <c r="D40" s="158"/>
      <c r="F40" s="599"/>
      <c r="H40" s="599"/>
      <c r="I40" s="565"/>
      <c r="J40" s="571"/>
      <c r="K40" s="600"/>
      <c r="L40" s="600"/>
      <c r="M40" s="600"/>
      <c r="N40" s="571"/>
    </row>
    <row r="41" spans="2:14" ht="17.25">
      <c r="B41" s="85"/>
      <c r="C41" s="85"/>
      <c r="D41" s="158"/>
      <c r="F41" s="599"/>
      <c r="H41" s="599"/>
      <c r="I41" s="565"/>
      <c r="J41" s="571"/>
      <c r="K41" s="600"/>
      <c r="L41" s="600"/>
      <c r="M41" s="600"/>
      <c r="N41" s="571"/>
    </row>
    <row r="42" spans="2:14" ht="17.25">
      <c r="B42" s="85"/>
      <c r="C42" s="85"/>
      <c r="D42" s="158"/>
      <c r="F42" s="599"/>
      <c r="H42" s="599"/>
      <c r="I42" s="565"/>
      <c r="J42" s="571"/>
      <c r="K42" s="600"/>
      <c r="L42" s="600"/>
      <c r="M42" s="600"/>
      <c r="N42" s="571"/>
    </row>
    <row r="43" spans="2:14" ht="17.25">
      <c r="B43" s="85"/>
      <c r="C43" s="85"/>
      <c r="D43" s="158"/>
      <c r="F43" s="599"/>
      <c r="H43" s="599"/>
      <c r="I43" s="565"/>
      <c r="J43" s="571"/>
      <c r="K43" s="600"/>
      <c r="L43" s="600"/>
      <c r="M43" s="600"/>
      <c r="N43" s="571"/>
    </row>
    <row r="44" spans="2:14" ht="17.25">
      <c r="B44" s="85"/>
      <c r="C44" s="85"/>
      <c r="D44" s="158"/>
      <c r="F44" s="599"/>
      <c r="H44" s="599"/>
      <c r="I44" s="565"/>
      <c r="J44" s="571"/>
      <c r="K44" s="600"/>
      <c r="L44" s="600"/>
      <c r="M44" s="600"/>
      <c r="N44" s="571"/>
    </row>
    <row r="45" spans="2:14" ht="17.25">
      <c r="B45" s="85"/>
      <c r="C45" s="85"/>
      <c r="D45" s="158"/>
      <c r="F45" s="599"/>
      <c r="H45" s="599"/>
      <c r="I45" s="565"/>
      <c r="J45" s="571"/>
      <c r="K45" s="600"/>
      <c r="L45" s="600"/>
      <c r="M45" s="600"/>
      <c r="N45" s="571"/>
    </row>
    <row r="46" spans="2:14" ht="17.25">
      <c r="B46" s="85"/>
      <c r="C46" s="85"/>
      <c r="D46" s="158"/>
      <c r="F46" s="599"/>
      <c r="H46" s="599"/>
      <c r="I46" s="565"/>
      <c r="J46" s="571"/>
      <c r="K46" s="600"/>
      <c r="L46" s="600"/>
      <c r="M46" s="600"/>
      <c r="N46" s="571"/>
    </row>
    <row r="47" spans="2:14" ht="17.25">
      <c r="B47" s="85"/>
      <c r="C47" s="85"/>
      <c r="D47" s="158"/>
      <c r="F47" s="599"/>
      <c r="H47" s="599"/>
      <c r="I47" s="565"/>
      <c r="J47" s="571"/>
      <c r="K47" s="600"/>
      <c r="L47" s="600"/>
      <c r="M47" s="600"/>
      <c r="N47" s="571"/>
    </row>
    <row r="48" spans="2:14" ht="17.25">
      <c r="B48" s="85"/>
      <c r="C48" s="85"/>
      <c r="D48" s="158"/>
      <c r="F48" s="599"/>
      <c r="H48" s="599"/>
      <c r="I48" s="565"/>
      <c r="J48" s="571"/>
      <c r="K48" s="600"/>
      <c r="L48" s="600"/>
      <c r="M48" s="600"/>
      <c r="N48" s="571"/>
    </row>
    <row r="49" spans="2:14" ht="17.25">
      <c r="B49" s="85"/>
      <c r="C49" s="85"/>
      <c r="D49" s="158"/>
      <c r="F49" s="599"/>
      <c r="H49" s="599"/>
      <c r="I49" s="565"/>
      <c r="J49" s="571"/>
      <c r="K49" s="600"/>
      <c r="L49" s="600"/>
      <c r="M49" s="600"/>
      <c r="N49" s="571"/>
    </row>
    <row r="50" spans="2:14" ht="17.25">
      <c r="B50" s="85"/>
      <c r="C50" s="85"/>
      <c r="D50" s="158"/>
      <c r="F50" s="599"/>
      <c r="H50" s="599"/>
      <c r="I50" s="565"/>
      <c r="J50" s="571"/>
      <c r="K50" s="600"/>
      <c r="L50" s="600"/>
      <c r="M50" s="600"/>
      <c r="N50" s="571"/>
    </row>
    <row r="51" spans="2:14" ht="17.25">
      <c r="B51" s="85"/>
      <c r="C51" s="85"/>
      <c r="D51" s="158"/>
      <c r="F51" s="600"/>
      <c r="H51" s="600"/>
      <c r="I51" s="565"/>
      <c r="J51" s="571"/>
      <c r="K51" s="600"/>
      <c r="L51" s="600"/>
      <c r="M51" s="600"/>
      <c r="N51" s="571"/>
    </row>
    <row r="52" spans="2:14" ht="17.25">
      <c r="B52" s="85"/>
      <c r="C52" s="85"/>
      <c r="D52" s="158"/>
      <c r="F52" s="600"/>
      <c r="H52" s="600"/>
      <c r="I52" s="565"/>
      <c r="J52" s="571"/>
      <c r="K52" s="600"/>
      <c r="L52" s="600"/>
      <c r="M52" s="600"/>
      <c r="N52" s="571"/>
    </row>
    <row r="53" spans="2:14" ht="17.25">
      <c r="B53" s="85"/>
      <c r="C53" s="85"/>
      <c r="D53" s="158"/>
      <c r="F53" s="600"/>
      <c r="H53" s="600"/>
      <c r="I53" s="565"/>
      <c r="J53" s="571"/>
      <c r="K53" s="600"/>
      <c r="L53" s="600"/>
      <c r="M53" s="600"/>
      <c r="N53" s="571"/>
    </row>
    <row r="54" spans="2:14" ht="17.25">
      <c r="B54" s="85"/>
      <c r="C54" s="85"/>
      <c r="D54" s="158"/>
      <c r="F54" s="600"/>
      <c r="H54" s="600"/>
      <c r="I54" s="565"/>
      <c r="J54" s="571"/>
      <c r="K54" s="600"/>
      <c r="L54" s="600"/>
      <c r="M54" s="600"/>
      <c r="N54" s="571"/>
    </row>
    <row r="55" spans="2:14" ht="17.25">
      <c r="B55" s="85"/>
      <c r="C55" s="85"/>
      <c r="D55" s="158"/>
      <c r="F55" s="600"/>
      <c r="H55" s="600"/>
      <c r="I55" s="565"/>
      <c r="J55" s="571"/>
      <c r="K55" s="600"/>
      <c r="L55" s="600"/>
      <c r="M55" s="600"/>
      <c r="N55" s="571"/>
    </row>
    <row r="56" spans="2:14" ht="17.25">
      <c r="B56" s="85"/>
      <c r="C56" s="85"/>
      <c r="D56" s="158"/>
      <c r="F56" s="600"/>
      <c r="H56" s="600"/>
      <c r="I56" s="565"/>
      <c r="J56" s="571"/>
      <c r="K56" s="600"/>
      <c r="L56" s="600"/>
      <c r="M56" s="600"/>
      <c r="N56" s="571"/>
    </row>
    <row r="57" spans="2:14" ht="17.25">
      <c r="B57" s="85"/>
      <c r="C57" s="85"/>
      <c r="D57" s="158"/>
      <c r="F57" s="600"/>
      <c r="H57" s="600"/>
      <c r="I57" s="565"/>
      <c r="J57" s="571"/>
      <c r="K57" s="600"/>
      <c r="L57" s="600"/>
      <c r="M57" s="600"/>
      <c r="N57" s="571"/>
    </row>
    <row r="58" spans="2:14" ht="17.25">
      <c r="B58" s="85"/>
      <c r="C58" s="85"/>
      <c r="D58" s="158"/>
      <c r="F58" s="600"/>
      <c r="H58" s="600"/>
      <c r="I58" s="565"/>
      <c r="J58" s="571"/>
      <c r="K58" s="600"/>
      <c r="L58" s="600"/>
      <c r="M58" s="600"/>
      <c r="N58" s="571"/>
    </row>
    <row r="59" spans="2:14" ht="17.25">
      <c r="B59" s="85"/>
      <c r="C59" s="85"/>
      <c r="D59" s="158"/>
      <c r="F59" s="600"/>
      <c r="H59" s="600"/>
      <c r="I59" s="565"/>
      <c r="J59" s="571"/>
      <c r="K59" s="600"/>
      <c r="L59" s="600"/>
      <c r="M59" s="600"/>
      <c r="N59" s="571"/>
    </row>
    <row r="60" spans="2:14" ht="17.25">
      <c r="B60" s="85"/>
      <c r="C60" s="85"/>
      <c r="D60" s="158"/>
      <c r="F60" s="600"/>
      <c r="H60" s="600"/>
      <c r="I60" s="565"/>
      <c r="J60" s="571"/>
      <c r="K60" s="600"/>
      <c r="L60" s="600"/>
      <c r="M60" s="600"/>
      <c r="N60" s="571"/>
    </row>
    <row r="61" spans="2:14" ht="17.25">
      <c r="B61" s="85"/>
      <c r="C61" s="85"/>
      <c r="D61" s="158"/>
      <c r="F61" s="600"/>
      <c r="H61" s="600"/>
      <c r="I61" s="565"/>
      <c r="J61" s="571"/>
      <c r="K61" s="600"/>
      <c r="L61" s="600"/>
      <c r="M61" s="600"/>
      <c r="N61" s="571"/>
    </row>
    <row r="62" spans="2:14" ht="17.25">
      <c r="B62" s="85"/>
      <c r="C62" s="85"/>
      <c r="D62" s="158"/>
      <c r="F62" s="600"/>
      <c r="H62" s="600"/>
      <c r="I62" s="565"/>
      <c r="J62" s="571"/>
      <c r="K62" s="600"/>
      <c r="L62" s="600"/>
      <c r="M62" s="600"/>
      <c r="N62" s="571"/>
    </row>
    <row r="63" spans="2:14" ht="17.25">
      <c r="B63" s="85"/>
      <c r="C63" s="85"/>
      <c r="D63" s="158"/>
      <c r="F63" s="600"/>
      <c r="H63" s="600"/>
      <c r="I63" s="565"/>
      <c r="J63" s="571"/>
      <c r="K63" s="600"/>
      <c r="L63" s="600"/>
      <c r="M63" s="600"/>
      <c r="N63" s="571"/>
    </row>
    <row r="64" spans="2:14" ht="17.25">
      <c r="B64" s="85"/>
      <c r="C64" s="85"/>
      <c r="D64" s="158"/>
      <c r="F64" s="600"/>
      <c r="H64" s="600"/>
      <c r="I64" s="565"/>
      <c r="J64" s="571"/>
      <c r="K64" s="600"/>
      <c r="L64" s="600"/>
      <c r="M64" s="600"/>
      <c r="N64" s="571"/>
    </row>
    <row r="65" spans="2:14" ht="17.25">
      <c r="B65" s="85"/>
      <c r="C65" s="85"/>
      <c r="D65" s="158"/>
      <c r="F65" s="600"/>
      <c r="H65" s="600"/>
      <c r="I65" s="565"/>
      <c r="J65" s="571"/>
      <c r="K65" s="600"/>
      <c r="L65" s="600"/>
      <c r="M65" s="600"/>
      <c r="N65" s="571"/>
    </row>
    <row r="66" spans="2:14" ht="17.25">
      <c r="B66" s="85"/>
      <c r="C66" s="85"/>
      <c r="D66" s="158"/>
      <c r="F66" s="600"/>
      <c r="H66" s="600"/>
      <c r="I66" s="565"/>
      <c r="J66" s="571"/>
      <c r="K66" s="600"/>
      <c r="L66" s="600"/>
      <c r="M66" s="600"/>
      <c r="N66" s="571"/>
    </row>
    <row r="67" spans="2:14" ht="17.25">
      <c r="B67" s="85"/>
      <c r="C67" s="85"/>
      <c r="D67" s="158"/>
      <c r="F67" s="600"/>
      <c r="H67" s="600"/>
      <c r="I67" s="565"/>
      <c r="J67" s="571"/>
      <c r="K67" s="600"/>
      <c r="L67" s="600"/>
      <c r="M67" s="600"/>
      <c r="N67" s="571"/>
    </row>
    <row r="68" spans="2:14" ht="17.25">
      <c r="B68" s="85"/>
      <c r="C68" s="85"/>
      <c r="D68" s="158"/>
      <c r="F68" s="600"/>
      <c r="H68" s="600"/>
      <c r="I68" s="565"/>
      <c r="J68" s="571"/>
      <c r="K68" s="600"/>
      <c r="L68" s="600"/>
      <c r="M68" s="600"/>
      <c r="N68" s="571"/>
    </row>
    <row r="69" spans="2:14" ht="17.25">
      <c r="B69" s="85"/>
      <c r="C69" s="85"/>
      <c r="D69" s="158"/>
      <c r="F69" s="600"/>
      <c r="H69" s="600"/>
      <c r="I69" s="565"/>
      <c r="J69" s="571"/>
      <c r="K69" s="600"/>
      <c r="L69" s="600"/>
      <c r="M69" s="600"/>
      <c r="N69" s="571"/>
    </row>
    <row r="70" spans="2:14" ht="17.25">
      <c r="B70" s="85"/>
      <c r="C70" s="85"/>
      <c r="D70" s="158"/>
      <c r="F70" s="600"/>
      <c r="H70" s="600"/>
      <c r="I70" s="565"/>
      <c r="J70" s="571"/>
      <c r="K70" s="600"/>
      <c r="L70" s="600"/>
      <c r="M70" s="600"/>
      <c r="N70" s="571"/>
    </row>
    <row r="71" spans="2:14" ht="17.25">
      <c r="B71" s="85"/>
      <c r="C71" s="85"/>
      <c r="D71" s="158"/>
      <c r="F71" s="600"/>
      <c r="H71" s="600"/>
      <c r="I71" s="565"/>
      <c r="J71" s="571"/>
      <c r="K71" s="600"/>
      <c r="L71" s="600"/>
      <c r="M71" s="600"/>
      <c r="N71" s="571"/>
    </row>
    <row r="72" spans="2:14" ht="17.25">
      <c r="B72" s="85"/>
      <c r="C72" s="85"/>
      <c r="D72" s="158"/>
      <c r="F72" s="600"/>
      <c r="H72" s="600"/>
      <c r="I72" s="565"/>
      <c r="J72" s="571"/>
      <c r="K72" s="600"/>
      <c r="L72" s="600"/>
      <c r="M72" s="600"/>
      <c r="N72" s="571"/>
    </row>
    <row r="73" spans="2:14" ht="17.25">
      <c r="B73" s="85"/>
      <c r="C73" s="85"/>
      <c r="D73" s="158"/>
      <c r="F73" s="600"/>
      <c r="H73" s="600"/>
      <c r="I73" s="565"/>
      <c r="J73" s="571"/>
      <c r="K73" s="600"/>
      <c r="L73" s="600"/>
      <c r="M73" s="600"/>
      <c r="N73" s="571"/>
    </row>
    <row r="74" spans="2:14" ht="17.25">
      <c r="B74" s="85"/>
      <c r="C74" s="85"/>
      <c r="D74" s="158"/>
      <c r="F74" s="600"/>
      <c r="H74" s="600"/>
      <c r="I74" s="565"/>
      <c r="J74" s="571"/>
      <c r="K74" s="600"/>
      <c r="L74" s="600"/>
      <c r="M74" s="600"/>
      <c r="N74" s="571"/>
    </row>
    <row r="75" spans="2:14" ht="17.25">
      <c r="B75" s="85"/>
      <c r="C75" s="85"/>
      <c r="D75" s="158"/>
      <c r="F75" s="600"/>
      <c r="H75" s="600"/>
      <c r="I75" s="565"/>
      <c r="J75" s="571"/>
      <c r="K75" s="600"/>
      <c r="L75" s="600"/>
      <c r="M75" s="600"/>
      <c r="N75" s="571"/>
    </row>
    <row r="76" spans="2:14" ht="17.25">
      <c r="B76" s="85"/>
      <c r="C76" s="85"/>
      <c r="D76" s="158"/>
      <c r="F76" s="600"/>
      <c r="H76" s="600"/>
      <c r="I76" s="565"/>
      <c r="J76" s="571"/>
      <c r="K76" s="600"/>
      <c r="L76" s="600"/>
      <c r="M76" s="600"/>
      <c r="N76" s="571"/>
    </row>
    <row r="77" spans="2:14" ht="17.25">
      <c r="B77" s="85"/>
      <c r="C77" s="85"/>
      <c r="D77" s="158"/>
      <c r="F77" s="600"/>
      <c r="H77" s="600"/>
      <c r="I77" s="565"/>
      <c r="J77" s="571"/>
      <c r="K77" s="600"/>
      <c r="L77" s="600"/>
      <c r="M77" s="600"/>
      <c r="N77" s="571"/>
    </row>
    <row r="78" spans="2:14" ht="18.75" customHeight="1">
      <c r="B78" s="85"/>
      <c r="C78" s="85"/>
      <c r="D78" s="158"/>
      <c r="F78" s="600"/>
      <c r="H78" s="600"/>
      <c r="I78" s="565"/>
      <c r="J78" s="571"/>
      <c r="K78" s="600"/>
      <c r="L78" s="600"/>
      <c r="M78" s="600"/>
      <c r="N78" s="571"/>
    </row>
    <row r="79" spans="2:14" ht="18" customHeight="1">
      <c r="B79" s="85"/>
      <c r="C79" s="85"/>
      <c r="D79" s="158"/>
      <c r="F79" s="600"/>
      <c r="H79" s="600"/>
      <c r="I79" s="565"/>
      <c r="J79" s="571"/>
      <c r="K79" s="600"/>
      <c r="L79" s="600"/>
      <c r="M79" s="600"/>
      <c r="N79" s="571"/>
    </row>
    <row r="80" spans="2:14" ht="18" customHeight="1">
      <c r="B80" s="85"/>
      <c r="C80" s="85"/>
      <c r="D80" s="158"/>
      <c r="F80" s="600"/>
      <c r="H80" s="600"/>
      <c r="I80" s="565"/>
      <c r="J80" s="571"/>
      <c r="K80" s="600"/>
      <c r="L80" s="600"/>
      <c r="M80" s="600"/>
      <c r="N80" s="571"/>
    </row>
    <row r="81" spans="2:14" ht="18.75" customHeight="1">
      <c r="B81" s="85"/>
      <c r="C81" s="85"/>
      <c r="D81" s="158"/>
      <c r="F81" s="600"/>
      <c r="H81" s="600"/>
      <c r="I81" s="565"/>
      <c r="J81" s="571"/>
      <c r="K81" s="600"/>
      <c r="L81" s="600"/>
      <c r="M81" s="600"/>
      <c r="N81" s="571"/>
    </row>
    <row r="82" spans="2:14" ht="18.75" customHeight="1">
      <c r="B82" s="85"/>
      <c r="C82" s="85"/>
      <c r="D82" s="158"/>
      <c r="F82" s="600"/>
      <c r="H82" s="600"/>
      <c r="I82" s="565"/>
      <c r="J82" s="571"/>
      <c r="K82" s="600"/>
      <c r="L82" s="600"/>
      <c r="M82" s="600"/>
      <c r="N82" s="571"/>
    </row>
    <row r="83" spans="2:14" ht="17.25" customHeight="1">
      <c r="B83" s="85"/>
      <c r="C83" s="85"/>
      <c r="D83" s="158"/>
      <c r="F83" s="600"/>
      <c r="H83" s="600"/>
      <c r="I83" s="565"/>
      <c r="J83" s="571"/>
      <c r="K83" s="600"/>
      <c r="L83" s="600"/>
      <c r="M83" s="600"/>
      <c r="N83" s="571"/>
    </row>
    <row r="84" spans="2:14" ht="19.5" customHeight="1">
      <c r="B84" s="85"/>
      <c r="C84" s="85"/>
      <c r="D84" s="158"/>
      <c r="F84" s="600"/>
      <c r="H84" s="600"/>
      <c r="I84" s="565"/>
      <c r="J84" s="571"/>
      <c r="K84" s="600"/>
      <c r="L84" s="600"/>
      <c r="M84" s="600"/>
      <c r="N84" s="571"/>
    </row>
    <row r="85" spans="2:14" ht="19.5" customHeight="1">
      <c r="B85" s="85"/>
      <c r="C85" s="85"/>
      <c r="D85" s="158"/>
      <c r="F85" s="600"/>
      <c r="H85" s="600"/>
      <c r="I85" s="565"/>
      <c r="J85" s="571"/>
      <c r="K85" s="600"/>
      <c r="L85" s="600"/>
      <c r="M85" s="600"/>
      <c r="N85" s="571"/>
    </row>
    <row r="86" spans="2:14" ht="17.25">
      <c r="B86" s="85"/>
      <c r="C86" s="85"/>
      <c r="D86" s="158"/>
      <c r="F86" s="600"/>
      <c r="H86" s="600"/>
      <c r="I86" s="565"/>
      <c r="J86" s="571"/>
      <c r="K86" s="600"/>
      <c r="L86" s="600"/>
      <c r="M86" s="600"/>
      <c r="N86" s="571"/>
    </row>
    <row r="87" spans="2:14" ht="18.75" customHeight="1">
      <c r="B87" s="85"/>
      <c r="C87" s="85"/>
      <c r="D87" s="158"/>
      <c r="F87" s="600"/>
      <c r="H87" s="600"/>
      <c r="I87" s="565"/>
      <c r="J87" s="571"/>
      <c r="K87" s="600"/>
      <c r="L87" s="600"/>
      <c r="M87" s="600"/>
      <c r="N87" s="571"/>
    </row>
    <row r="88" spans="2:14" ht="18.75" customHeight="1">
      <c r="B88" s="85"/>
      <c r="C88" s="85"/>
      <c r="D88" s="158"/>
      <c r="F88" s="600"/>
      <c r="H88" s="600"/>
      <c r="I88" s="565"/>
      <c r="J88" s="571"/>
      <c r="K88" s="600"/>
      <c r="L88" s="600"/>
      <c r="M88" s="600"/>
      <c r="N88" s="571"/>
    </row>
    <row r="89" spans="2:14" ht="18.75" customHeight="1">
      <c r="B89" s="85"/>
      <c r="C89" s="85"/>
      <c r="D89" s="158"/>
      <c r="F89" s="600"/>
      <c r="H89" s="600"/>
      <c r="I89" s="565"/>
      <c r="J89" s="571"/>
      <c r="K89" s="600"/>
      <c r="L89" s="600"/>
      <c r="M89" s="600"/>
      <c r="N89" s="571"/>
    </row>
    <row r="90" spans="2:14" ht="18.75" customHeight="1">
      <c r="B90" s="85"/>
      <c r="C90" s="85"/>
      <c r="D90" s="158"/>
      <c r="F90" s="600"/>
      <c r="H90" s="600"/>
      <c r="I90" s="565"/>
      <c r="J90" s="571"/>
      <c r="K90" s="600"/>
      <c r="L90" s="600"/>
      <c r="M90" s="600"/>
      <c r="N90" s="571"/>
    </row>
    <row r="91" spans="2:14" ht="19.5" customHeight="1">
      <c r="B91" s="85"/>
      <c r="C91" s="85"/>
      <c r="D91" s="158"/>
      <c r="F91" s="600"/>
      <c r="H91" s="600"/>
      <c r="I91" s="565"/>
      <c r="J91" s="571"/>
      <c r="K91" s="600"/>
      <c r="L91" s="600"/>
      <c r="M91" s="600"/>
      <c r="N91" s="571"/>
    </row>
    <row r="92" spans="2:14" ht="17.25">
      <c r="B92" s="85"/>
      <c r="C92" s="85"/>
      <c r="D92" s="158"/>
      <c r="F92" s="600"/>
      <c r="H92" s="600"/>
      <c r="I92" s="565"/>
      <c r="J92" s="571"/>
      <c r="K92" s="600"/>
      <c r="L92" s="600"/>
      <c r="M92" s="600"/>
      <c r="N92" s="571"/>
    </row>
    <row r="93" spans="2:14" ht="17.25">
      <c r="B93" s="85"/>
      <c r="C93" s="85"/>
      <c r="D93" s="158"/>
      <c r="F93" s="600"/>
      <c r="H93" s="600"/>
      <c r="I93" s="565"/>
      <c r="J93" s="571"/>
      <c r="K93" s="600"/>
      <c r="L93" s="600"/>
      <c r="M93" s="600"/>
      <c r="N93" s="571"/>
    </row>
    <row r="94" spans="2:14" ht="17.25">
      <c r="B94" s="85"/>
      <c r="C94" s="85"/>
      <c r="D94" s="158"/>
      <c r="F94" s="600"/>
      <c r="H94" s="600"/>
      <c r="I94" s="565"/>
      <c r="J94" s="571"/>
      <c r="K94" s="600"/>
      <c r="L94" s="600"/>
      <c r="M94" s="600"/>
      <c r="N94" s="571"/>
    </row>
    <row r="95" spans="2:14" ht="17.25">
      <c r="B95" s="85"/>
      <c r="C95" s="85"/>
      <c r="D95" s="158"/>
      <c r="F95" s="600"/>
      <c r="H95" s="600"/>
      <c r="I95" s="565"/>
      <c r="J95" s="571"/>
      <c r="K95" s="600"/>
      <c r="L95" s="600"/>
      <c r="M95" s="600"/>
      <c r="N95" s="571"/>
    </row>
    <row r="96" spans="2:14" ht="17.25">
      <c r="B96" s="85"/>
      <c r="C96" s="85"/>
      <c r="D96" s="158"/>
      <c r="F96" s="600"/>
      <c r="H96" s="600"/>
      <c r="I96" s="565"/>
      <c r="J96" s="571"/>
      <c r="K96" s="600"/>
      <c r="L96" s="600"/>
      <c r="M96" s="600"/>
      <c r="N96" s="571"/>
    </row>
    <row r="97" spans="2:14" ht="17.25">
      <c r="B97" s="85"/>
      <c r="C97" s="85"/>
      <c r="D97" s="158"/>
      <c r="F97" s="600"/>
      <c r="H97" s="600"/>
      <c r="I97" s="565"/>
      <c r="J97" s="571"/>
      <c r="K97" s="600"/>
      <c r="L97" s="600"/>
      <c r="M97" s="600"/>
      <c r="N97" s="571"/>
    </row>
    <row r="98" spans="2:14" ht="17.25">
      <c r="B98" s="85"/>
      <c r="C98" s="85"/>
      <c r="D98" s="158"/>
      <c r="F98" s="600"/>
      <c r="H98" s="600"/>
      <c r="I98" s="565"/>
      <c r="J98" s="571"/>
      <c r="K98" s="600"/>
      <c r="L98" s="600"/>
      <c r="M98" s="600"/>
      <c r="N98" s="571"/>
    </row>
    <row r="99" spans="2:14" ht="17.25">
      <c r="B99" s="85"/>
      <c r="C99" s="85"/>
      <c r="D99" s="158"/>
      <c r="F99" s="600"/>
      <c r="H99" s="600"/>
      <c r="I99" s="565"/>
      <c r="J99" s="571"/>
      <c r="K99" s="600"/>
      <c r="L99" s="600"/>
      <c r="M99" s="600"/>
      <c r="N99" s="571"/>
    </row>
    <row r="100" spans="2:14" ht="17.25">
      <c r="B100" s="85"/>
      <c r="C100" s="85"/>
      <c r="D100" s="158"/>
      <c r="F100" s="600"/>
      <c r="H100" s="600"/>
      <c r="I100" s="565"/>
      <c r="J100" s="571"/>
      <c r="K100" s="600"/>
      <c r="L100" s="600"/>
      <c r="M100" s="600"/>
      <c r="N100" s="571"/>
    </row>
    <row r="101" spans="2:14" ht="17.25">
      <c r="B101" s="85"/>
      <c r="C101" s="85"/>
      <c r="D101" s="158"/>
      <c r="F101" s="600"/>
      <c r="H101" s="600"/>
      <c r="I101" s="565"/>
      <c r="J101" s="571"/>
      <c r="K101" s="600"/>
      <c r="L101" s="600"/>
      <c r="M101" s="600"/>
      <c r="N101" s="571"/>
    </row>
    <row r="102" spans="2:14" ht="17.25">
      <c r="B102" s="85"/>
      <c r="C102" s="85"/>
      <c r="D102" s="158"/>
      <c r="F102" s="600"/>
      <c r="H102" s="600"/>
      <c r="I102" s="565"/>
      <c r="J102" s="571"/>
      <c r="K102" s="600"/>
      <c r="L102" s="600"/>
      <c r="M102" s="600"/>
      <c r="N102" s="571"/>
    </row>
    <row r="103" spans="2:14" ht="17.25">
      <c r="B103" s="85"/>
      <c r="C103" s="85"/>
      <c r="D103" s="158"/>
      <c r="F103" s="600"/>
      <c r="H103" s="600"/>
      <c r="I103" s="565"/>
      <c r="J103" s="571"/>
      <c r="K103" s="600"/>
      <c r="L103" s="600"/>
      <c r="M103" s="600"/>
      <c r="N103" s="571"/>
    </row>
    <row r="104" spans="2:14" ht="17.25">
      <c r="B104" s="85"/>
      <c r="C104" s="85"/>
      <c r="D104" s="158"/>
      <c r="F104" s="600"/>
      <c r="H104" s="600"/>
      <c r="I104" s="565"/>
      <c r="J104" s="571"/>
      <c r="K104" s="600"/>
      <c r="L104" s="600"/>
      <c r="M104" s="600"/>
      <c r="N104" s="571"/>
    </row>
    <row r="105" spans="2:14" ht="17.25">
      <c r="B105" s="85"/>
      <c r="C105" s="85"/>
      <c r="D105" s="158"/>
      <c r="F105" s="600"/>
      <c r="H105" s="600"/>
      <c r="I105" s="565"/>
      <c r="J105" s="571"/>
      <c r="K105" s="600"/>
      <c r="L105" s="600"/>
      <c r="M105" s="600"/>
      <c r="N105" s="571"/>
    </row>
    <row r="106" spans="2:14" ht="17.25">
      <c r="B106" s="85"/>
      <c r="C106" s="85"/>
      <c r="D106" s="158"/>
      <c r="F106" s="600"/>
      <c r="H106" s="600"/>
      <c r="I106" s="565"/>
      <c r="J106" s="571"/>
      <c r="K106" s="600"/>
      <c r="L106" s="600"/>
      <c r="M106" s="600"/>
      <c r="N106" s="571"/>
    </row>
    <row r="107" spans="2:14" ht="17.25">
      <c r="B107" s="85"/>
      <c r="C107" s="85"/>
      <c r="D107" s="158"/>
      <c r="F107" s="600"/>
      <c r="H107" s="600"/>
      <c r="I107" s="565"/>
      <c r="J107" s="571"/>
      <c r="K107" s="600"/>
      <c r="L107" s="600"/>
      <c r="M107" s="600"/>
      <c r="N107" s="571"/>
    </row>
    <row r="108" spans="2:14" ht="17.25">
      <c r="B108" s="85"/>
      <c r="C108" s="85"/>
      <c r="D108" s="158"/>
      <c r="F108" s="600"/>
      <c r="H108" s="600"/>
      <c r="I108" s="565"/>
      <c r="J108" s="571"/>
      <c r="K108" s="600"/>
      <c r="L108" s="600"/>
      <c r="M108" s="600"/>
      <c r="N108" s="571"/>
    </row>
    <row r="109" spans="1:14" s="26" customFormat="1" ht="21">
      <c r="A109" s="25"/>
      <c r="B109" s="171"/>
      <c r="C109" s="171"/>
      <c r="D109" s="159"/>
      <c r="E109" s="25"/>
      <c r="F109" s="601"/>
      <c r="G109" s="25"/>
      <c r="H109" s="601"/>
      <c r="I109" s="25"/>
      <c r="J109" s="572"/>
      <c r="K109" s="601"/>
      <c r="L109" s="601"/>
      <c r="M109" s="601"/>
      <c r="N109" s="572"/>
    </row>
    <row r="110" spans="1:14" s="26" customFormat="1" ht="21">
      <c r="A110" s="25"/>
      <c r="B110" s="171"/>
      <c r="C110" s="171"/>
      <c r="D110" s="159"/>
      <c r="E110" s="25"/>
      <c r="F110" s="601"/>
      <c r="G110" s="25"/>
      <c r="H110" s="601"/>
      <c r="I110" s="25"/>
      <c r="J110" s="572"/>
      <c r="K110" s="601"/>
      <c r="L110" s="601"/>
      <c r="M110" s="601"/>
      <c r="N110" s="572"/>
    </row>
    <row r="111" spans="1:14" s="26" customFormat="1" ht="21">
      <c r="A111" s="25"/>
      <c r="B111" s="171"/>
      <c r="C111" s="171"/>
      <c r="D111" s="159"/>
      <c r="E111" s="25"/>
      <c r="F111" s="601"/>
      <c r="G111" s="25"/>
      <c r="H111" s="601"/>
      <c r="I111" s="25"/>
      <c r="J111" s="572"/>
      <c r="K111" s="601"/>
      <c r="L111" s="601"/>
      <c r="M111" s="601"/>
      <c r="N111" s="572"/>
    </row>
    <row r="112" spans="1:14" s="26" customFormat="1" ht="21">
      <c r="A112" s="25"/>
      <c r="B112" s="171"/>
      <c r="C112" s="171"/>
      <c r="D112" s="159"/>
      <c r="E112" s="25"/>
      <c r="F112" s="601"/>
      <c r="G112" s="25"/>
      <c r="H112" s="601"/>
      <c r="I112" s="25"/>
      <c r="J112" s="572"/>
      <c r="K112" s="601"/>
      <c r="L112" s="601"/>
      <c r="M112" s="601"/>
      <c r="N112" s="572"/>
    </row>
    <row r="113" spans="1:14" s="26" customFormat="1" ht="21">
      <c r="A113" s="25"/>
      <c r="B113" s="171"/>
      <c r="C113" s="171"/>
      <c r="D113" s="159"/>
      <c r="E113" s="25"/>
      <c r="F113" s="601"/>
      <c r="G113" s="25"/>
      <c r="H113" s="601"/>
      <c r="I113" s="25"/>
      <c r="J113" s="572"/>
      <c r="K113" s="601"/>
      <c r="L113" s="601"/>
      <c r="M113" s="601"/>
      <c r="N113" s="572"/>
    </row>
    <row r="114" spans="1:14" s="26" customFormat="1" ht="21">
      <c r="A114" s="25"/>
      <c r="B114" s="171"/>
      <c r="C114" s="171"/>
      <c r="D114" s="159"/>
      <c r="E114" s="25"/>
      <c r="F114" s="601"/>
      <c r="G114" s="25"/>
      <c r="H114" s="601"/>
      <c r="I114" s="25"/>
      <c r="J114" s="572"/>
      <c r="K114" s="601"/>
      <c r="L114" s="601"/>
      <c r="M114" s="601"/>
      <c r="N114" s="572"/>
    </row>
    <row r="115" spans="1:14" s="26" customFormat="1" ht="21">
      <c r="A115" s="25"/>
      <c r="B115" s="171"/>
      <c r="C115" s="171"/>
      <c r="D115" s="159"/>
      <c r="E115" s="25"/>
      <c r="F115" s="601"/>
      <c r="G115" s="25"/>
      <c r="H115" s="601"/>
      <c r="I115" s="25"/>
      <c r="J115" s="572"/>
      <c r="K115" s="601"/>
      <c r="L115" s="601"/>
      <c r="M115" s="601"/>
      <c r="N115" s="572"/>
    </row>
    <row r="116" spans="1:14" s="26" customFormat="1" ht="21">
      <c r="A116" s="25"/>
      <c r="B116" s="171"/>
      <c r="C116" s="171"/>
      <c r="D116" s="159"/>
      <c r="E116" s="25"/>
      <c r="F116" s="601"/>
      <c r="G116" s="25"/>
      <c r="H116" s="601"/>
      <c r="I116" s="25"/>
      <c r="J116" s="572"/>
      <c r="K116" s="601"/>
      <c r="L116" s="601"/>
      <c r="M116" s="601"/>
      <c r="N116" s="572"/>
    </row>
    <row r="117" spans="1:14" s="26" customFormat="1" ht="21">
      <c r="A117" s="25"/>
      <c r="B117" s="171"/>
      <c r="C117" s="171"/>
      <c r="D117" s="159"/>
      <c r="E117" s="25"/>
      <c r="F117" s="601"/>
      <c r="G117" s="25"/>
      <c r="H117" s="601"/>
      <c r="I117" s="25"/>
      <c r="J117" s="572"/>
      <c r="K117" s="601"/>
      <c r="L117" s="601"/>
      <c r="M117" s="601"/>
      <c r="N117" s="572"/>
    </row>
    <row r="118" spans="1:14" s="26" customFormat="1" ht="21">
      <c r="A118" s="25"/>
      <c r="B118" s="171"/>
      <c r="C118" s="171"/>
      <c r="D118" s="159"/>
      <c r="E118" s="25"/>
      <c r="F118" s="601"/>
      <c r="G118" s="25"/>
      <c r="H118" s="601"/>
      <c r="I118" s="25"/>
      <c r="J118" s="572"/>
      <c r="K118" s="601"/>
      <c r="L118" s="601"/>
      <c r="M118" s="601"/>
      <c r="N118" s="572"/>
    </row>
    <row r="119" spans="1:14" s="26" customFormat="1" ht="21">
      <c r="A119" s="25"/>
      <c r="B119" s="171"/>
      <c r="C119" s="171"/>
      <c r="D119" s="159"/>
      <c r="E119" s="25"/>
      <c r="F119" s="601"/>
      <c r="G119" s="25"/>
      <c r="H119" s="601"/>
      <c r="I119" s="25"/>
      <c r="J119" s="572"/>
      <c r="K119" s="601"/>
      <c r="L119" s="601"/>
      <c r="M119" s="601"/>
      <c r="N119" s="572"/>
    </row>
    <row r="120" spans="1:14" s="26" customFormat="1" ht="21">
      <c r="A120" s="25"/>
      <c r="B120" s="171"/>
      <c r="C120" s="171"/>
      <c r="D120" s="159"/>
      <c r="E120" s="25"/>
      <c r="F120" s="601"/>
      <c r="G120" s="25"/>
      <c r="H120" s="601"/>
      <c r="I120" s="25"/>
      <c r="J120" s="572"/>
      <c r="K120" s="601"/>
      <c r="L120" s="601"/>
      <c r="M120" s="601"/>
      <c r="N120" s="572"/>
    </row>
    <row r="121" spans="1:14" s="26" customFormat="1" ht="21">
      <c r="A121" s="25"/>
      <c r="B121" s="171"/>
      <c r="C121" s="171"/>
      <c r="D121" s="159"/>
      <c r="E121" s="25"/>
      <c r="F121" s="601"/>
      <c r="G121" s="25"/>
      <c r="H121" s="601"/>
      <c r="I121" s="25"/>
      <c r="J121" s="572"/>
      <c r="K121" s="601"/>
      <c r="L121" s="601"/>
      <c r="M121" s="601"/>
      <c r="N121" s="572"/>
    </row>
    <row r="122" spans="1:14" s="26" customFormat="1" ht="21">
      <c r="A122" s="25"/>
      <c r="B122" s="171"/>
      <c r="C122" s="171"/>
      <c r="D122" s="159"/>
      <c r="E122" s="25"/>
      <c r="F122" s="601"/>
      <c r="G122" s="25"/>
      <c r="H122" s="601"/>
      <c r="I122" s="25"/>
      <c r="J122" s="572"/>
      <c r="K122" s="601"/>
      <c r="L122" s="601"/>
      <c r="M122" s="601"/>
      <c r="N122" s="572"/>
    </row>
    <row r="123" spans="1:14" s="26" customFormat="1" ht="21">
      <c r="A123" s="25"/>
      <c r="B123" s="171"/>
      <c r="C123" s="171"/>
      <c r="D123" s="159"/>
      <c r="E123" s="25"/>
      <c r="F123" s="601"/>
      <c r="G123" s="25"/>
      <c r="H123" s="601"/>
      <c r="I123" s="25"/>
      <c r="J123" s="572"/>
      <c r="K123" s="601"/>
      <c r="L123" s="601"/>
      <c r="M123" s="601"/>
      <c r="N123" s="572"/>
    </row>
    <row r="124" spans="1:14" s="26" customFormat="1" ht="21">
      <c r="A124" s="25"/>
      <c r="B124" s="171"/>
      <c r="C124" s="171"/>
      <c r="D124" s="159"/>
      <c r="E124" s="25"/>
      <c r="F124" s="601"/>
      <c r="G124" s="25"/>
      <c r="H124" s="601"/>
      <c r="I124" s="25"/>
      <c r="J124" s="572"/>
      <c r="K124" s="601"/>
      <c r="L124" s="601"/>
      <c r="M124" s="601"/>
      <c r="N124" s="572"/>
    </row>
    <row r="125" spans="1:14" s="26" customFormat="1" ht="21">
      <c r="A125" s="25"/>
      <c r="B125" s="171"/>
      <c r="C125" s="171"/>
      <c r="D125" s="159"/>
      <c r="E125" s="25"/>
      <c r="F125" s="601"/>
      <c r="G125" s="25"/>
      <c r="H125" s="601"/>
      <c r="I125" s="25"/>
      <c r="J125" s="572"/>
      <c r="K125" s="601"/>
      <c r="L125" s="601"/>
      <c r="M125" s="601"/>
      <c r="N125" s="572"/>
    </row>
    <row r="126" spans="1:14" s="26" customFormat="1" ht="21">
      <c r="A126" s="25"/>
      <c r="B126" s="171"/>
      <c r="C126" s="171"/>
      <c r="D126" s="159"/>
      <c r="E126" s="25"/>
      <c r="F126" s="601"/>
      <c r="G126" s="25"/>
      <c r="H126" s="601"/>
      <c r="I126" s="25"/>
      <c r="J126" s="572"/>
      <c r="K126" s="601"/>
      <c r="L126" s="601"/>
      <c r="M126" s="601"/>
      <c r="N126" s="572"/>
    </row>
    <row r="127" spans="1:14" s="26" customFormat="1" ht="21">
      <c r="A127" s="25"/>
      <c r="B127" s="171"/>
      <c r="C127" s="171"/>
      <c r="D127" s="159"/>
      <c r="E127" s="25"/>
      <c r="F127" s="601"/>
      <c r="G127" s="25"/>
      <c r="H127" s="601"/>
      <c r="I127" s="25"/>
      <c r="J127" s="572"/>
      <c r="K127" s="601"/>
      <c r="L127" s="601"/>
      <c r="M127" s="601"/>
      <c r="N127" s="572"/>
    </row>
    <row r="128" spans="1:14" s="26" customFormat="1" ht="21">
      <c r="A128" s="25"/>
      <c r="B128" s="171"/>
      <c r="C128" s="171"/>
      <c r="D128" s="159"/>
      <c r="E128" s="25"/>
      <c r="F128" s="601"/>
      <c r="G128" s="25"/>
      <c r="H128" s="601"/>
      <c r="I128" s="25"/>
      <c r="J128" s="572"/>
      <c r="K128" s="601"/>
      <c r="L128" s="601"/>
      <c r="M128" s="601"/>
      <c r="N128" s="572"/>
    </row>
    <row r="129" spans="1:14" s="26" customFormat="1" ht="21">
      <c r="A129" s="25"/>
      <c r="B129" s="171"/>
      <c r="C129" s="171"/>
      <c r="D129" s="159"/>
      <c r="E129" s="25"/>
      <c r="F129" s="601"/>
      <c r="G129" s="25"/>
      <c r="H129" s="601"/>
      <c r="I129" s="25"/>
      <c r="J129" s="572"/>
      <c r="K129" s="601"/>
      <c r="L129" s="601"/>
      <c r="M129" s="601"/>
      <c r="N129" s="572"/>
    </row>
    <row r="130" spans="1:14" s="26" customFormat="1" ht="21">
      <c r="A130" s="25"/>
      <c r="B130" s="171"/>
      <c r="C130" s="171"/>
      <c r="D130" s="159"/>
      <c r="E130" s="25"/>
      <c r="F130" s="601"/>
      <c r="G130" s="25"/>
      <c r="H130" s="601"/>
      <c r="I130" s="25"/>
      <c r="J130" s="572"/>
      <c r="K130" s="601"/>
      <c r="L130" s="601"/>
      <c r="M130" s="601"/>
      <c r="N130" s="572"/>
    </row>
    <row r="131" spans="1:14" s="26" customFormat="1" ht="21">
      <c r="A131" s="25"/>
      <c r="B131" s="171"/>
      <c r="C131" s="171"/>
      <c r="D131" s="159"/>
      <c r="E131" s="25"/>
      <c r="F131" s="601"/>
      <c r="G131" s="25"/>
      <c r="H131" s="601"/>
      <c r="I131" s="25"/>
      <c r="J131" s="572"/>
      <c r="K131" s="601"/>
      <c r="L131" s="601"/>
      <c r="M131" s="601"/>
      <c r="N131" s="572"/>
    </row>
    <row r="132" spans="1:14" s="26" customFormat="1" ht="21">
      <c r="A132" s="25"/>
      <c r="B132" s="171"/>
      <c r="C132" s="171"/>
      <c r="D132" s="159"/>
      <c r="E132" s="25"/>
      <c r="F132" s="601"/>
      <c r="G132" s="25"/>
      <c r="H132" s="601"/>
      <c r="I132" s="25"/>
      <c r="J132" s="572"/>
      <c r="K132" s="601"/>
      <c r="L132" s="601"/>
      <c r="M132" s="601"/>
      <c r="N132" s="572"/>
    </row>
    <row r="133" spans="1:14" s="26" customFormat="1" ht="21">
      <c r="A133" s="25"/>
      <c r="B133" s="171"/>
      <c r="C133" s="171"/>
      <c r="D133" s="159"/>
      <c r="E133" s="25"/>
      <c r="F133" s="601"/>
      <c r="G133" s="25"/>
      <c r="H133" s="601"/>
      <c r="I133" s="25"/>
      <c r="J133" s="572"/>
      <c r="K133" s="601"/>
      <c r="L133" s="601"/>
      <c r="M133" s="601"/>
      <c r="N133" s="572"/>
    </row>
    <row r="134" spans="1:14" s="26" customFormat="1" ht="21">
      <c r="A134" s="25"/>
      <c r="B134" s="171"/>
      <c r="C134" s="171"/>
      <c r="D134" s="159"/>
      <c r="E134" s="25"/>
      <c r="F134" s="601"/>
      <c r="G134" s="25"/>
      <c r="H134" s="601"/>
      <c r="I134" s="25"/>
      <c r="J134" s="572"/>
      <c r="K134" s="601"/>
      <c r="L134" s="601"/>
      <c r="M134" s="601"/>
      <c r="N134" s="572"/>
    </row>
    <row r="135" spans="1:14" s="26" customFormat="1" ht="21">
      <c r="A135" s="25"/>
      <c r="B135" s="171"/>
      <c r="C135" s="171"/>
      <c r="D135" s="159"/>
      <c r="E135" s="25"/>
      <c r="F135" s="601"/>
      <c r="G135" s="25"/>
      <c r="H135" s="601"/>
      <c r="I135" s="25"/>
      <c r="J135" s="572"/>
      <c r="K135" s="601"/>
      <c r="L135" s="601"/>
      <c r="M135" s="601"/>
      <c r="N135" s="572"/>
    </row>
    <row r="136" spans="1:14" s="26" customFormat="1" ht="21">
      <c r="A136" s="25"/>
      <c r="B136" s="171"/>
      <c r="C136" s="171"/>
      <c r="D136" s="159"/>
      <c r="E136" s="25"/>
      <c r="F136" s="601"/>
      <c r="G136" s="25"/>
      <c r="H136" s="601"/>
      <c r="I136" s="25"/>
      <c r="J136" s="572"/>
      <c r="K136" s="601"/>
      <c r="L136" s="601"/>
      <c r="M136" s="601"/>
      <c r="N136" s="572"/>
    </row>
    <row r="137" spans="1:14" s="26" customFormat="1" ht="21">
      <c r="A137" s="25"/>
      <c r="B137" s="171"/>
      <c r="C137" s="171"/>
      <c r="D137" s="159"/>
      <c r="E137" s="25"/>
      <c r="F137" s="601"/>
      <c r="G137" s="25"/>
      <c r="H137" s="601"/>
      <c r="I137" s="25"/>
      <c r="J137" s="572"/>
      <c r="K137" s="601"/>
      <c r="L137" s="601"/>
      <c r="M137" s="601"/>
      <c r="N137" s="572"/>
    </row>
    <row r="138" spans="1:14" s="26" customFormat="1" ht="21">
      <c r="A138" s="25"/>
      <c r="B138" s="171"/>
      <c r="C138" s="171"/>
      <c r="D138" s="159"/>
      <c r="E138" s="25"/>
      <c r="F138" s="601"/>
      <c r="G138" s="25"/>
      <c r="H138" s="601"/>
      <c r="I138" s="25"/>
      <c r="J138" s="572"/>
      <c r="K138" s="601"/>
      <c r="L138" s="601"/>
      <c r="M138" s="601"/>
      <c r="N138" s="572"/>
    </row>
    <row r="139" spans="1:14" s="26" customFormat="1" ht="21">
      <c r="A139" s="25"/>
      <c r="B139" s="171"/>
      <c r="C139" s="171"/>
      <c r="D139" s="159"/>
      <c r="E139" s="25"/>
      <c r="F139" s="601"/>
      <c r="G139" s="25"/>
      <c r="H139" s="601"/>
      <c r="I139" s="25"/>
      <c r="J139" s="572"/>
      <c r="K139" s="601"/>
      <c r="L139" s="601"/>
      <c r="M139" s="601"/>
      <c r="N139" s="572"/>
    </row>
    <row r="140" spans="1:14" s="26" customFormat="1" ht="21">
      <c r="A140" s="25"/>
      <c r="B140" s="171"/>
      <c r="C140" s="171"/>
      <c r="D140" s="159"/>
      <c r="E140" s="25"/>
      <c r="F140" s="601"/>
      <c r="G140" s="25"/>
      <c r="H140" s="601"/>
      <c r="I140" s="25"/>
      <c r="J140" s="572"/>
      <c r="K140" s="601"/>
      <c r="L140" s="601"/>
      <c r="M140" s="601"/>
      <c r="N140" s="572"/>
    </row>
    <row r="141" spans="1:14" s="26" customFormat="1" ht="21">
      <c r="A141" s="25"/>
      <c r="B141" s="171"/>
      <c r="C141" s="171"/>
      <c r="D141" s="159"/>
      <c r="E141" s="25"/>
      <c r="F141" s="601"/>
      <c r="G141" s="25"/>
      <c r="H141" s="601"/>
      <c r="I141" s="25"/>
      <c r="J141" s="572"/>
      <c r="K141" s="601"/>
      <c r="L141" s="601"/>
      <c r="M141" s="601"/>
      <c r="N141" s="572"/>
    </row>
    <row r="142" spans="1:14" s="26" customFormat="1" ht="21">
      <c r="A142" s="25"/>
      <c r="B142" s="171"/>
      <c r="C142" s="171"/>
      <c r="D142" s="159"/>
      <c r="E142" s="25"/>
      <c r="F142" s="601"/>
      <c r="G142" s="25"/>
      <c r="H142" s="601"/>
      <c r="I142" s="25"/>
      <c r="J142" s="572"/>
      <c r="K142" s="601"/>
      <c r="L142" s="601"/>
      <c r="M142" s="601"/>
      <c r="N142" s="572"/>
    </row>
    <row r="143" spans="1:14" s="26" customFormat="1" ht="21">
      <c r="A143" s="25"/>
      <c r="B143" s="171"/>
      <c r="C143" s="171"/>
      <c r="D143" s="159"/>
      <c r="E143" s="25"/>
      <c r="F143" s="601"/>
      <c r="G143" s="25"/>
      <c r="H143" s="601"/>
      <c r="I143" s="25"/>
      <c r="J143" s="572"/>
      <c r="K143" s="601"/>
      <c r="L143" s="601"/>
      <c r="M143" s="601"/>
      <c r="N143" s="572"/>
    </row>
    <row r="144" spans="1:14" s="26" customFormat="1" ht="21">
      <c r="A144" s="25"/>
      <c r="B144" s="171"/>
      <c r="C144" s="171"/>
      <c r="D144" s="159"/>
      <c r="E144" s="25"/>
      <c r="F144" s="601"/>
      <c r="G144" s="25"/>
      <c r="H144" s="601"/>
      <c r="I144" s="25"/>
      <c r="J144" s="572"/>
      <c r="K144" s="601"/>
      <c r="L144" s="601"/>
      <c r="M144" s="601"/>
      <c r="N144" s="572"/>
    </row>
    <row r="145" spans="1:14" s="26" customFormat="1" ht="21">
      <c r="A145" s="25"/>
      <c r="B145" s="171"/>
      <c r="C145" s="171"/>
      <c r="D145" s="159"/>
      <c r="E145" s="25"/>
      <c r="F145" s="601"/>
      <c r="G145" s="25"/>
      <c r="H145" s="601"/>
      <c r="I145" s="25"/>
      <c r="J145" s="572"/>
      <c r="K145" s="601"/>
      <c r="L145" s="601"/>
      <c r="M145" s="601"/>
      <c r="N145" s="572"/>
    </row>
    <row r="146" spans="1:14" s="26" customFormat="1" ht="21">
      <c r="A146" s="25"/>
      <c r="B146" s="171"/>
      <c r="C146" s="171"/>
      <c r="D146" s="159"/>
      <c r="E146" s="25"/>
      <c r="F146" s="601"/>
      <c r="G146" s="25"/>
      <c r="H146" s="601"/>
      <c r="I146" s="25"/>
      <c r="J146" s="572"/>
      <c r="K146" s="601"/>
      <c r="L146" s="601"/>
      <c r="M146" s="601"/>
      <c r="N146" s="572"/>
    </row>
    <row r="147" spans="1:14" s="26" customFormat="1" ht="21">
      <c r="A147" s="25"/>
      <c r="B147" s="171"/>
      <c r="C147" s="171"/>
      <c r="D147" s="159"/>
      <c r="E147" s="25"/>
      <c r="F147" s="601"/>
      <c r="G147" s="25"/>
      <c r="H147" s="601"/>
      <c r="I147" s="25"/>
      <c r="J147" s="572"/>
      <c r="K147" s="601"/>
      <c r="L147" s="601"/>
      <c r="M147" s="601"/>
      <c r="N147" s="572"/>
    </row>
    <row r="148" spans="1:14" s="26" customFormat="1" ht="21">
      <c r="A148" s="25"/>
      <c r="B148" s="171"/>
      <c r="C148" s="171"/>
      <c r="D148" s="159"/>
      <c r="E148" s="25"/>
      <c r="F148" s="601"/>
      <c r="G148" s="25"/>
      <c r="H148" s="601"/>
      <c r="I148" s="25"/>
      <c r="J148" s="572"/>
      <c r="K148" s="601"/>
      <c r="L148" s="601"/>
      <c r="M148" s="601"/>
      <c r="N148" s="572"/>
    </row>
    <row r="149" spans="1:14" s="26" customFormat="1" ht="21">
      <c r="A149" s="25"/>
      <c r="B149" s="171"/>
      <c r="C149" s="171"/>
      <c r="D149" s="159"/>
      <c r="E149" s="25"/>
      <c r="F149" s="601"/>
      <c r="G149" s="25"/>
      <c r="H149" s="601"/>
      <c r="I149" s="25"/>
      <c r="J149" s="572"/>
      <c r="K149" s="601"/>
      <c r="L149" s="601"/>
      <c r="M149" s="601"/>
      <c r="N149" s="572"/>
    </row>
    <row r="150" spans="1:14" s="26" customFormat="1" ht="21">
      <c r="A150" s="25"/>
      <c r="B150" s="171"/>
      <c r="C150" s="171"/>
      <c r="D150" s="159"/>
      <c r="E150" s="25"/>
      <c r="F150" s="601"/>
      <c r="G150" s="25"/>
      <c r="H150" s="601"/>
      <c r="I150" s="25"/>
      <c r="J150" s="572"/>
      <c r="K150" s="601"/>
      <c r="L150" s="601"/>
      <c r="M150" s="601"/>
      <c r="N150" s="572"/>
    </row>
    <row r="151" spans="1:14" s="26" customFormat="1" ht="21">
      <c r="A151" s="25"/>
      <c r="B151" s="171"/>
      <c r="C151" s="171"/>
      <c r="D151" s="159"/>
      <c r="E151" s="25"/>
      <c r="F151" s="601"/>
      <c r="G151" s="25"/>
      <c r="H151" s="601"/>
      <c r="I151" s="25"/>
      <c r="J151" s="572"/>
      <c r="K151" s="601"/>
      <c r="L151" s="601"/>
      <c r="M151" s="601"/>
      <c r="N151" s="572"/>
    </row>
    <row r="152" spans="1:14" s="26" customFormat="1" ht="21">
      <c r="A152" s="25"/>
      <c r="B152" s="171"/>
      <c r="C152" s="171"/>
      <c r="D152" s="159"/>
      <c r="E152" s="25"/>
      <c r="F152" s="601"/>
      <c r="G152" s="25"/>
      <c r="H152" s="601"/>
      <c r="I152" s="25"/>
      <c r="J152" s="572"/>
      <c r="K152" s="601"/>
      <c r="L152" s="601"/>
      <c r="M152" s="601"/>
      <c r="N152" s="572"/>
    </row>
    <row r="153" spans="1:14" s="26" customFormat="1" ht="21">
      <c r="A153" s="25"/>
      <c r="B153" s="171"/>
      <c r="C153" s="171"/>
      <c r="D153" s="159"/>
      <c r="E153" s="25"/>
      <c r="F153" s="601"/>
      <c r="G153" s="25"/>
      <c r="H153" s="601"/>
      <c r="I153" s="25"/>
      <c r="J153" s="572"/>
      <c r="K153" s="601"/>
      <c r="L153" s="601"/>
      <c r="M153" s="601"/>
      <c r="N153" s="572"/>
    </row>
    <row r="154" spans="1:14" s="26" customFormat="1" ht="21">
      <c r="A154" s="25"/>
      <c r="B154" s="171"/>
      <c r="C154" s="171"/>
      <c r="D154" s="159"/>
      <c r="E154" s="25"/>
      <c r="F154" s="601"/>
      <c r="G154" s="25"/>
      <c r="H154" s="601"/>
      <c r="I154" s="25"/>
      <c r="J154" s="572"/>
      <c r="K154" s="601"/>
      <c r="L154" s="601"/>
      <c r="M154" s="601"/>
      <c r="N154" s="572"/>
    </row>
    <row r="155" spans="1:14" s="26" customFormat="1" ht="21">
      <c r="A155" s="25"/>
      <c r="B155" s="171"/>
      <c r="C155" s="171"/>
      <c r="D155" s="159"/>
      <c r="E155" s="25"/>
      <c r="F155" s="601"/>
      <c r="G155" s="25"/>
      <c r="H155" s="601"/>
      <c r="I155" s="25"/>
      <c r="J155" s="572"/>
      <c r="K155" s="601"/>
      <c r="L155" s="601"/>
      <c r="M155" s="601"/>
      <c r="N155" s="572"/>
    </row>
    <row r="156" spans="1:14" s="26" customFormat="1" ht="21">
      <c r="A156" s="25"/>
      <c r="B156" s="171"/>
      <c r="C156" s="171"/>
      <c r="D156" s="159"/>
      <c r="E156" s="25"/>
      <c r="F156" s="601"/>
      <c r="G156" s="25"/>
      <c r="H156" s="601"/>
      <c r="I156" s="25"/>
      <c r="J156" s="572"/>
      <c r="K156" s="601"/>
      <c r="L156" s="601"/>
      <c r="M156" s="601"/>
      <c r="N156" s="572"/>
    </row>
    <row r="157" spans="1:14" s="26" customFormat="1" ht="21">
      <c r="A157" s="25"/>
      <c r="B157" s="171"/>
      <c r="C157" s="171"/>
      <c r="D157" s="159"/>
      <c r="E157" s="25"/>
      <c r="F157" s="601"/>
      <c r="G157" s="25"/>
      <c r="H157" s="601"/>
      <c r="I157" s="25"/>
      <c r="J157" s="572"/>
      <c r="K157" s="601"/>
      <c r="L157" s="601"/>
      <c r="M157" s="601"/>
      <c r="N157" s="572"/>
    </row>
    <row r="158" spans="1:14" s="26" customFormat="1" ht="21">
      <c r="A158" s="25"/>
      <c r="B158" s="171"/>
      <c r="C158" s="171"/>
      <c r="D158" s="159"/>
      <c r="E158" s="25"/>
      <c r="F158" s="601"/>
      <c r="G158" s="25"/>
      <c r="H158" s="601"/>
      <c r="I158" s="25"/>
      <c r="J158" s="572"/>
      <c r="K158" s="601"/>
      <c r="L158" s="601"/>
      <c r="M158" s="601"/>
      <c r="N158" s="572"/>
    </row>
    <row r="159" spans="1:14" s="26" customFormat="1" ht="21">
      <c r="A159" s="25"/>
      <c r="B159" s="171"/>
      <c r="C159" s="171"/>
      <c r="D159" s="159"/>
      <c r="E159" s="25"/>
      <c r="F159" s="601"/>
      <c r="G159" s="25"/>
      <c r="H159" s="601"/>
      <c r="I159" s="25"/>
      <c r="J159" s="572"/>
      <c r="K159" s="601"/>
      <c r="L159" s="601"/>
      <c r="M159" s="601"/>
      <c r="N159" s="572"/>
    </row>
    <row r="160" spans="1:14" s="26" customFormat="1" ht="21">
      <c r="A160" s="25"/>
      <c r="B160" s="171"/>
      <c r="C160" s="171"/>
      <c r="D160" s="159"/>
      <c r="E160" s="25"/>
      <c r="F160" s="601"/>
      <c r="G160" s="25"/>
      <c r="H160" s="601"/>
      <c r="I160" s="25"/>
      <c r="J160" s="572"/>
      <c r="K160" s="601"/>
      <c r="L160" s="601"/>
      <c r="M160" s="601"/>
      <c r="N160" s="572"/>
    </row>
    <row r="161" spans="1:14" s="26" customFormat="1" ht="21">
      <c r="A161" s="25"/>
      <c r="B161" s="171"/>
      <c r="C161" s="171"/>
      <c r="D161" s="159"/>
      <c r="E161" s="25"/>
      <c r="F161" s="601"/>
      <c r="G161" s="25"/>
      <c r="H161" s="601"/>
      <c r="I161" s="25"/>
      <c r="J161" s="572"/>
      <c r="K161" s="601"/>
      <c r="L161" s="601"/>
      <c r="M161" s="601"/>
      <c r="N161" s="572"/>
    </row>
    <row r="162" spans="1:14" s="26" customFormat="1" ht="21">
      <c r="A162" s="25"/>
      <c r="B162" s="171"/>
      <c r="C162" s="171"/>
      <c r="D162" s="159"/>
      <c r="E162" s="25"/>
      <c r="F162" s="601"/>
      <c r="G162" s="25"/>
      <c r="H162" s="601"/>
      <c r="I162" s="25"/>
      <c r="J162" s="572"/>
      <c r="K162" s="601"/>
      <c r="L162" s="601"/>
      <c r="M162" s="601"/>
      <c r="N162" s="572"/>
    </row>
    <row r="163" spans="1:14" s="26" customFormat="1" ht="21">
      <c r="A163" s="25"/>
      <c r="B163" s="171"/>
      <c r="C163" s="171"/>
      <c r="D163" s="159"/>
      <c r="E163" s="25"/>
      <c r="F163" s="601"/>
      <c r="G163" s="25"/>
      <c r="H163" s="601"/>
      <c r="I163" s="25"/>
      <c r="J163" s="572"/>
      <c r="K163" s="601"/>
      <c r="L163" s="601"/>
      <c r="M163" s="601"/>
      <c r="N163" s="572"/>
    </row>
    <row r="164" spans="1:14" s="26" customFormat="1" ht="21">
      <c r="A164" s="25"/>
      <c r="B164" s="171"/>
      <c r="C164" s="171"/>
      <c r="D164" s="159"/>
      <c r="E164" s="25"/>
      <c r="F164" s="601"/>
      <c r="G164" s="25"/>
      <c r="H164" s="601"/>
      <c r="I164" s="25"/>
      <c r="J164" s="572"/>
      <c r="K164" s="601"/>
      <c r="L164" s="601"/>
      <c r="M164" s="601"/>
      <c r="N164" s="572"/>
    </row>
    <row r="165" spans="1:14" s="26" customFormat="1" ht="21">
      <c r="A165" s="25"/>
      <c r="B165" s="171"/>
      <c r="C165" s="171"/>
      <c r="D165" s="159"/>
      <c r="E165" s="25"/>
      <c r="F165" s="601"/>
      <c r="G165" s="25"/>
      <c r="H165" s="601"/>
      <c r="I165" s="25"/>
      <c r="J165" s="572"/>
      <c r="K165" s="601"/>
      <c r="L165" s="601"/>
      <c r="M165" s="601"/>
      <c r="N165" s="572"/>
    </row>
    <row r="166" spans="1:14" s="26" customFormat="1" ht="21">
      <c r="A166" s="25"/>
      <c r="B166" s="171"/>
      <c r="C166" s="171"/>
      <c r="D166" s="159"/>
      <c r="E166" s="25"/>
      <c r="F166" s="601"/>
      <c r="G166" s="25"/>
      <c r="H166" s="601"/>
      <c r="I166" s="25"/>
      <c r="J166" s="572"/>
      <c r="K166" s="601"/>
      <c r="L166" s="601"/>
      <c r="M166" s="601"/>
      <c r="N166" s="572"/>
    </row>
    <row r="167" spans="1:14" s="26" customFormat="1" ht="21">
      <c r="A167" s="25"/>
      <c r="B167" s="171"/>
      <c r="C167" s="171"/>
      <c r="D167" s="159"/>
      <c r="E167" s="25"/>
      <c r="F167" s="601"/>
      <c r="G167" s="25"/>
      <c r="H167" s="601"/>
      <c r="I167" s="25"/>
      <c r="J167" s="572"/>
      <c r="K167" s="601"/>
      <c r="L167" s="601"/>
      <c r="M167" s="601"/>
      <c r="N167" s="572"/>
    </row>
    <row r="168" spans="1:14" s="26" customFormat="1" ht="21">
      <c r="A168" s="25"/>
      <c r="B168" s="171"/>
      <c r="C168" s="171"/>
      <c r="D168" s="159"/>
      <c r="E168" s="25"/>
      <c r="F168" s="601"/>
      <c r="G168" s="25"/>
      <c r="H168" s="601"/>
      <c r="I168" s="25"/>
      <c r="J168" s="572"/>
      <c r="K168" s="601"/>
      <c r="L168" s="601"/>
      <c r="M168" s="601"/>
      <c r="N168" s="572"/>
    </row>
    <row r="169" spans="1:14" s="26" customFormat="1" ht="21">
      <c r="A169" s="25"/>
      <c r="B169" s="171"/>
      <c r="C169" s="171"/>
      <c r="D169" s="159"/>
      <c r="E169" s="25"/>
      <c r="F169" s="601"/>
      <c r="G169" s="25"/>
      <c r="H169" s="601"/>
      <c r="I169" s="25"/>
      <c r="J169" s="572"/>
      <c r="K169" s="601"/>
      <c r="L169" s="601"/>
      <c r="M169" s="601"/>
      <c r="N169" s="572"/>
    </row>
    <row r="170" spans="1:14" s="26" customFormat="1" ht="21">
      <c r="A170" s="25"/>
      <c r="B170" s="171"/>
      <c r="C170" s="171"/>
      <c r="D170" s="159"/>
      <c r="E170" s="25"/>
      <c r="F170" s="601"/>
      <c r="G170" s="25"/>
      <c r="H170" s="601"/>
      <c r="I170" s="25"/>
      <c r="J170" s="572"/>
      <c r="K170" s="601"/>
      <c r="L170" s="601"/>
      <c r="M170" s="601"/>
      <c r="N170" s="572"/>
    </row>
    <row r="171" spans="1:14" s="26" customFormat="1" ht="21">
      <c r="A171" s="25"/>
      <c r="B171" s="171"/>
      <c r="C171" s="171"/>
      <c r="D171" s="159"/>
      <c r="E171" s="25"/>
      <c r="F171" s="601"/>
      <c r="G171" s="25"/>
      <c r="H171" s="601"/>
      <c r="I171" s="25"/>
      <c r="J171" s="572"/>
      <c r="K171" s="601"/>
      <c r="L171" s="601"/>
      <c r="M171" s="601"/>
      <c r="N171" s="572"/>
    </row>
    <row r="172" spans="1:14" s="26" customFormat="1" ht="21">
      <c r="A172" s="25"/>
      <c r="B172" s="171"/>
      <c r="C172" s="171"/>
      <c r="D172" s="159"/>
      <c r="E172" s="25"/>
      <c r="F172" s="601"/>
      <c r="G172" s="25"/>
      <c r="H172" s="601"/>
      <c r="I172" s="25"/>
      <c r="J172" s="572"/>
      <c r="K172" s="601"/>
      <c r="L172" s="601"/>
      <c r="M172" s="601"/>
      <c r="N172" s="572"/>
    </row>
    <row r="173" spans="1:14" s="26" customFormat="1" ht="21">
      <c r="A173" s="25"/>
      <c r="B173" s="171"/>
      <c r="C173" s="171"/>
      <c r="D173" s="159"/>
      <c r="E173" s="25"/>
      <c r="F173" s="601"/>
      <c r="G173" s="25"/>
      <c r="H173" s="601"/>
      <c r="I173" s="25"/>
      <c r="J173" s="572"/>
      <c r="K173" s="601"/>
      <c r="L173" s="601"/>
      <c r="M173" s="601"/>
      <c r="N173" s="572"/>
    </row>
    <row r="174" spans="1:14" s="26" customFormat="1" ht="21">
      <c r="A174" s="25"/>
      <c r="B174" s="171"/>
      <c r="C174" s="171"/>
      <c r="D174" s="159"/>
      <c r="E174" s="25"/>
      <c r="F174" s="601"/>
      <c r="G174" s="25"/>
      <c r="H174" s="601"/>
      <c r="I174" s="25"/>
      <c r="J174" s="572"/>
      <c r="K174" s="601"/>
      <c r="L174" s="601"/>
      <c r="M174" s="601"/>
      <c r="N174" s="572"/>
    </row>
    <row r="175" spans="1:14" s="26" customFormat="1" ht="21">
      <c r="A175" s="25"/>
      <c r="B175" s="171"/>
      <c r="C175" s="171"/>
      <c r="D175" s="159"/>
      <c r="E175" s="25"/>
      <c r="F175" s="601"/>
      <c r="G175" s="25"/>
      <c r="H175" s="601"/>
      <c r="I175" s="25"/>
      <c r="J175" s="572"/>
      <c r="K175" s="601"/>
      <c r="L175" s="601"/>
      <c r="M175" s="601"/>
      <c r="N175" s="572"/>
    </row>
    <row r="176" spans="1:14" s="26" customFormat="1" ht="21">
      <c r="A176" s="25"/>
      <c r="B176" s="171"/>
      <c r="C176" s="171"/>
      <c r="D176" s="159"/>
      <c r="E176" s="25"/>
      <c r="F176" s="601"/>
      <c r="G176" s="25"/>
      <c r="H176" s="601"/>
      <c r="I176" s="25"/>
      <c r="J176" s="572"/>
      <c r="K176" s="601"/>
      <c r="L176" s="601"/>
      <c r="M176" s="601"/>
      <c r="N176" s="572"/>
    </row>
    <row r="177" spans="1:14" s="26" customFormat="1" ht="21">
      <c r="A177" s="25"/>
      <c r="B177" s="171"/>
      <c r="C177" s="171"/>
      <c r="D177" s="159"/>
      <c r="E177" s="25"/>
      <c r="F177" s="601"/>
      <c r="G177" s="25"/>
      <c r="H177" s="601"/>
      <c r="I177" s="25"/>
      <c r="J177" s="572"/>
      <c r="K177" s="601"/>
      <c r="L177" s="601"/>
      <c r="M177" s="601"/>
      <c r="N177" s="572"/>
    </row>
    <row r="178" spans="1:14" s="26" customFormat="1" ht="21">
      <c r="A178" s="25"/>
      <c r="B178" s="171"/>
      <c r="C178" s="171"/>
      <c r="D178" s="159"/>
      <c r="E178" s="25"/>
      <c r="F178" s="601"/>
      <c r="G178" s="25"/>
      <c r="H178" s="601"/>
      <c r="I178" s="25"/>
      <c r="J178" s="572"/>
      <c r="K178" s="601"/>
      <c r="L178" s="601"/>
      <c r="M178" s="601"/>
      <c r="N178" s="572"/>
    </row>
    <row r="179" spans="1:14" s="26" customFormat="1" ht="21">
      <c r="A179" s="25"/>
      <c r="B179" s="171"/>
      <c r="C179" s="171"/>
      <c r="D179" s="159"/>
      <c r="E179" s="25"/>
      <c r="F179" s="601"/>
      <c r="G179" s="25"/>
      <c r="H179" s="601"/>
      <c r="I179" s="25"/>
      <c r="J179" s="572"/>
      <c r="K179" s="601"/>
      <c r="L179" s="601"/>
      <c r="M179" s="601"/>
      <c r="N179" s="572"/>
    </row>
    <row r="180" spans="1:14" s="26" customFormat="1" ht="21">
      <c r="A180" s="25"/>
      <c r="B180" s="171"/>
      <c r="C180" s="171"/>
      <c r="D180" s="159"/>
      <c r="E180" s="25"/>
      <c r="F180" s="601"/>
      <c r="G180" s="25"/>
      <c r="H180" s="601"/>
      <c r="I180" s="25"/>
      <c r="J180" s="572"/>
      <c r="K180" s="601"/>
      <c r="L180" s="601"/>
      <c r="M180" s="601"/>
      <c r="N180" s="572"/>
    </row>
    <row r="181" spans="1:14" s="26" customFormat="1" ht="21">
      <c r="A181" s="25"/>
      <c r="B181" s="171"/>
      <c r="C181" s="171"/>
      <c r="D181" s="159"/>
      <c r="E181" s="25"/>
      <c r="F181" s="601"/>
      <c r="G181" s="25"/>
      <c r="H181" s="601"/>
      <c r="I181" s="25"/>
      <c r="J181" s="572"/>
      <c r="K181" s="601"/>
      <c r="L181" s="601"/>
      <c r="M181" s="601"/>
      <c r="N181" s="572"/>
    </row>
    <row r="182" spans="1:14" s="26" customFormat="1" ht="21">
      <c r="A182" s="25"/>
      <c r="B182" s="171"/>
      <c r="C182" s="171"/>
      <c r="D182" s="159"/>
      <c r="E182" s="25"/>
      <c r="F182" s="601"/>
      <c r="G182" s="25"/>
      <c r="H182" s="601"/>
      <c r="I182" s="25"/>
      <c r="J182" s="572"/>
      <c r="K182" s="601"/>
      <c r="L182" s="601"/>
      <c r="M182" s="601"/>
      <c r="N182" s="572"/>
    </row>
    <row r="183" spans="1:14" s="26" customFormat="1" ht="21.75">
      <c r="A183" s="103"/>
      <c r="B183" s="172"/>
      <c r="C183" s="172"/>
      <c r="D183" s="160"/>
      <c r="E183" s="103"/>
      <c r="F183" s="591"/>
      <c r="G183" s="103"/>
      <c r="H183" s="591"/>
      <c r="I183" s="25"/>
      <c r="J183" s="572"/>
      <c r="K183" s="601"/>
      <c r="L183" s="601"/>
      <c r="M183" s="601"/>
      <c r="N183" s="572"/>
    </row>
    <row r="184" spans="1:14" s="26" customFormat="1" ht="21.75">
      <c r="A184" s="103"/>
      <c r="B184" s="172"/>
      <c r="C184" s="172"/>
      <c r="D184" s="160"/>
      <c r="E184" s="103"/>
      <c r="F184" s="591"/>
      <c r="G184" s="103"/>
      <c r="H184" s="591"/>
      <c r="I184" s="25"/>
      <c r="J184" s="572"/>
      <c r="K184" s="601"/>
      <c r="L184" s="601"/>
      <c r="M184" s="601"/>
      <c r="N184" s="572"/>
    </row>
    <row r="185" spans="1:14" s="26" customFormat="1" ht="21.75">
      <c r="A185" s="103"/>
      <c r="B185" s="172"/>
      <c r="C185" s="172"/>
      <c r="D185" s="160"/>
      <c r="E185" s="103"/>
      <c r="F185" s="591"/>
      <c r="G185" s="103"/>
      <c r="H185" s="591"/>
      <c r="I185" s="25"/>
      <c r="J185" s="572"/>
      <c r="K185" s="601"/>
      <c r="L185" s="601"/>
      <c r="M185" s="601"/>
      <c r="N185" s="572"/>
    </row>
    <row r="186" spans="1:14" s="26" customFormat="1" ht="21.75">
      <c r="A186" s="103"/>
      <c r="B186" s="172"/>
      <c r="C186" s="172"/>
      <c r="D186" s="160"/>
      <c r="E186" s="103"/>
      <c r="F186" s="591"/>
      <c r="G186" s="103"/>
      <c r="H186" s="591"/>
      <c r="I186" s="25"/>
      <c r="J186" s="572"/>
      <c r="K186" s="601"/>
      <c r="L186" s="601"/>
      <c r="M186" s="601"/>
      <c r="N186" s="572"/>
    </row>
    <row r="187" spans="1:14" s="26" customFormat="1" ht="21.75">
      <c r="A187" s="103"/>
      <c r="B187" s="172"/>
      <c r="C187" s="172"/>
      <c r="D187" s="160"/>
      <c r="E187" s="103"/>
      <c r="F187" s="591"/>
      <c r="G187" s="103"/>
      <c r="H187" s="591"/>
      <c r="I187" s="25"/>
      <c r="J187" s="572"/>
      <c r="K187" s="601"/>
      <c r="L187" s="601"/>
      <c r="M187" s="601"/>
      <c r="N187" s="572"/>
    </row>
    <row r="188" spans="1:14" s="26" customFormat="1" ht="21.75">
      <c r="A188" s="103"/>
      <c r="B188" s="172"/>
      <c r="C188" s="172"/>
      <c r="D188" s="160"/>
      <c r="E188" s="103"/>
      <c r="F188" s="591"/>
      <c r="G188" s="103"/>
      <c r="H188" s="591"/>
      <c r="I188" s="25"/>
      <c r="J188" s="572"/>
      <c r="K188" s="601"/>
      <c r="L188" s="601"/>
      <c r="M188" s="601"/>
      <c r="N188" s="572"/>
    </row>
    <row r="189" spans="1:14" s="26" customFormat="1" ht="21.75">
      <c r="A189" s="103"/>
      <c r="B189" s="172"/>
      <c r="C189" s="172"/>
      <c r="D189" s="160"/>
      <c r="E189" s="103"/>
      <c r="F189" s="591"/>
      <c r="G189" s="103"/>
      <c r="H189" s="591"/>
      <c r="I189" s="25"/>
      <c r="J189" s="572"/>
      <c r="K189" s="601"/>
      <c r="L189" s="601"/>
      <c r="M189" s="601"/>
      <c r="N189" s="572"/>
    </row>
    <row r="190" spans="1:14" s="26" customFormat="1" ht="21.75">
      <c r="A190" s="103"/>
      <c r="B190" s="172"/>
      <c r="C190" s="172"/>
      <c r="D190" s="160"/>
      <c r="E190" s="103"/>
      <c r="F190" s="591"/>
      <c r="G190" s="103"/>
      <c r="H190" s="591"/>
      <c r="I190" s="25"/>
      <c r="J190" s="572"/>
      <c r="K190" s="601"/>
      <c r="L190" s="601"/>
      <c r="M190" s="601"/>
      <c r="N190" s="572"/>
    </row>
    <row r="191" spans="1:14" s="26" customFormat="1" ht="21.75">
      <c r="A191" s="103"/>
      <c r="B191" s="172"/>
      <c r="C191" s="172"/>
      <c r="D191" s="160"/>
      <c r="E191" s="103"/>
      <c r="F191" s="591"/>
      <c r="G191" s="103"/>
      <c r="H191" s="591"/>
      <c r="I191" s="25"/>
      <c r="J191" s="572"/>
      <c r="K191" s="601"/>
      <c r="L191" s="601"/>
      <c r="M191" s="601"/>
      <c r="N191" s="572"/>
    </row>
    <row r="192" spans="1:14" s="26" customFormat="1" ht="21.75">
      <c r="A192" s="103"/>
      <c r="B192" s="172"/>
      <c r="C192" s="172"/>
      <c r="D192" s="160"/>
      <c r="E192" s="103"/>
      <c r="F192" s="591"/>
      <c r="G192" s="103"/>
      <c r="H192" s="591"/>
      <c r="I192" s="25"/>
      <c r="J192" s="572"/>
      <c r="K192" s="601"/>
      <c r="L192" s="601"/>
      <c r="M192" s="601"/>
      <c r="N192" s="572"/>
    </row>
    <row r="193" spans="1:14" s="26" customFormat="1" ht="21.75">
      <c r="A193" s="103"/>
      <c r="B193" s="172"/>
      <c r="C193" s="172"/>
      <c r="D193" s="160"/>
      <c r="E193" s="103"/>
      <c r="F193" s="591"/>
      <c r="G193" s="103"/>
      <c r="H193" s="591"/>
      <c r="I193" s="25"/>
      <c r="J193" s="572"/>
      <c r="K193" s="601"/>
      <c r="L193" s="601"/>
      <c r="M193" s="601"/>
      <c r="N193" s="572"/>
    </row>
    <row r="194" spans="1:14" s="26" customFormat="1" ht="21.75">
      <c r="A194" s="103"/>
      <c r="B194" s="172"/>
      <c r="C194" s="172"/>
      <c r="D194" s="160"/>
      <c r="E194" s="103"/>
      <c r="F194" s="591"/>
      <c r="G194" s="103"/>
      <c r="H194" s="591"/>
      <c r="I194" s="25"/>
      <c r="J194" s="572"/>
      <c r="K194" s="601"/>
      <c r="L194" s="601"/>
      <c r="M194" s="601"/>
      <c r="N194" s="572"/>
    </row>
    <row r="195" spans="1:14" s="26" customFormat="1" ht="21.75">
      <c r="A195" s="103"/>
      <c r="B195" s="172"/>
      <c r="C195" s="172"/>
      <c r="D195" s="160"/>
      <c r="E195" s="103"/>
      <c r="F195" s="591"/>
      <c r="G195" s="103"/>
      <c r="H195" s="591"/>
      <c r="I195" s="25"/>
      <c r="J195" s="572"/>
      <c r="K195" s="601"/>
      <c r="L195" s="601"/>
      <c r="M195" s="601"/>
      <c r="N195" s="572"/>
    </row>
    <row r="196" spans="1:14" s="26" customFormat="1" ht="21.75">
      <c r="A196" s="103"/>
      <c r="B196" s="172"/>
      <c r="C196" s="172"/>
      <c r="D196" s="160"/>
      <c r="E196" s="103"/>
      <c r="F196" s="591"/>
      <c r="G196" s="103"/>
      <c r="H196" s="591"/>
      <c r="I196" s="25"/>
      <c r="J196" s="572"/>
      <c r="K196" s="601"/>
      <c r="L196" s="601"/>
      <c r="M196" s="601"/>
      <c r="N196" s="572"/>
    </row>
    <row r="197" spans="1:14" s="26" customFormat="1" ht="21.75">
      <c r="A197" s="103"/>
      <c r="B197" s="172"/>
      <c r="C197" s="172"/>
      <c r="D197" s="160"/>
      <c r="E197" s="103"/>
      <c r="F197" s="591"/>
      <c r="G197" s="103"/>
      <c r="H197" s="591"/>
      <c r="I197" s="25"/>
      <c r="J197" s="572"/>
      <c r="K197" s="601"/>
      <c r="L197" s="601"/>
      <c r="M197" s="601"/>
      <c r="N197" s="572"/>
    </row>
    <row r="198" spans="1:14" s="26" customFormat="1" ht="21.75">
      <c r="A198" s="103"/>
      <c r="B198" s="172"/>
      <c r="C198" s="172"/>
      <c r="D198" s="160"/>
      <c r="E198" s="103"/>
      <c r="F198" s="591"/>
      <c r="G198" s="103"/>
      <c r="H198" s="591"/>
      <c r="I198" s="25"/>
      <c r="J198" s="572"/>
      <c r="K198" s="601"/>
      <c r="L198" s="601"/>
      <c r="M198" s="601"/>
      <c r="N198" s="572"/>
    </row>
    <row r="199" spans="1:14" s="26" customFormat="1" ht="21.75">
      <c r="A199" s="103"/>
      <c r="B199" s="172"/>
      <c r="C199" s="172"/>
      <c r="D199" s="160"/>
      <c r="E199" s="103"/>
      <c r="F199" s="591"/>
      <c r="G199" s="103"/>
      <c r="H199" s="591"/>
      <c r="I199" s="25"/>
      <c r="J199" s="572"/>
      <c r="K199" s="601"/>
      <c r="L199" s="601"/>
      <c r="M199" s="601"/>
      <c r="N199" s="572"/>
    </row>
    <row r="200" spans="1:14" s="26" customFormat="1" ht="21.75">
      <c r="A200" s="103"/>
      <c r="B200" s="172"/>
      <c r="C200" s="172"/>
      <c r="D200" s="160"/>
      <c r="E200" s="103"/>
      <c r="F200" s="591"/>
      <c r="G200" s="103"/>
      <c r="H200" s="591"/>
      <c r="I200" s="25"/>
      <c r="J200" s="572"/>
      <c r="K200" s="601"/>
      <c r="L200" s="601"/>
      <c r="M200" s="601"/>
      <c r="N200" s="572"/>
    </row>
    <row r="201" spans="1:14" s="26" customFormat="1" ht="21.75">
      <c r="A201" s="103"/>
      <c r="B201" s="172"/>
      <c r="C201" s="172"/>
      <c r="D201" s="160"/>
      <c r="E201" s="103"/>
      <c r="F201" s="591"/>
      <c r="G201" s="103"/>
      <c r="H201" s="591"/>
      <c r="I201" s="25"/>
      <c r="J201" s="572"/>
      <c r="K201" s="601"/>
      <c r="L201" s="601"/>
      <c r="M201" s="601"/>
      <c r="N201" s="572"/>
    </row>
    <row r="202" spans="1:14" s="26" customFormat="1" ht="21.75">
      <c r="A202" s="103"/>
      <c r="B202" s="172"/>
      <c r="C202" s="172"/>
      <c r="D202" s="160"/>
      <c r="E202" s="103"/>
      <c r="F202" s="591"/>
      <c r="G202" s="103"/>
      <c r="H202" s="591"/>
      <c r="I202" s="25"/>
      <c r="J202" s="572"/>
      <c r="K202" s="601"/>
      <c r="L202" s="601"/>
      <c r="M202" s="601"/>
      <c r="N202" s="572"/>
    </row>
    <row r="203" spans="1:14" s="26" customFormat="1" ht="21.75">
      <c r="A203" s="103"/>
      <c r="B203" s="172"/>
      <c r="C203" s="172"/>
      <c r="D203" s="160"/>
      <c r="E203" s="103"/>
      <c r="F203" s="591"/>
      <c r="G203" s="103"/>
      <c r="H203" s="591"/>
      <c r="I203" s="25"/>
      <c r="J203" s="572"/>
      <c r="K203" s="601"/>
      <c r="L203" s="601"/>
      <c r="M203" s="601"/>
      <c r="N203" s="572"/>
    </row>
    <row r="204" spans="1:14" s="26" customFormat="1" ht="21.75">
      <c r="A204" s="103"/>
      <c r="B204" s="172"/>
      <c r="C204" s="172"/>
      <c r="D204" s="160"/>
      <c r="E204" s="103"/>
      <c r="F204" s="591"/>
      <c r="G204" s="103"/>
      <c r="H204" s="591"/>
      <c r="I204" s="25"/>
      <c r="J204" s="572"/>
      <c r="K204" s="601"/>
      <c r="L204" s="601"/>
      <c r="M204" s="601"/>
      <c r="N204" s="572"/>
    </row>
    <row r="205" spans="1:14" s="26" customFormat="1" ht="21.75">
      <c r="A205" s="103"/>
      <c r="B205" s="172"/>
      <c r="C205" s="172"/>
      <c r="D205" s="160"/>
      <c r="E205" s="103"/>
      <c r="F205" s="591"/>
      <c r="G205" s="103"/>
      <c r="H205" s="591"/>
      <c r="I205" s="25"/>
      <c r="J205" s="572"/>
      <c r="K205" s="601"/>
      <c r="L205" s="601"/>
      <c r="M205" s="601"/>
      <c r="N205" s="572"/>
    </row>
    <row r="206" spans="1:14" s="26" customFormat="1" ht="21.75">
      <c r="A206" s="103"/>
      <c r="B206" s="172"/>
      <c r="C206" s="172"/>
      <c r="D206" s="160"/>
      <c r="E206" s="103"/>
      <c r="F206" s="591"/>
      <c r="G206" s="103"/>
      <c r="H206" s="591"/>
      <c r="I206" s="25"/>
      <c r="J206" s="572"/>
      <c r="K206" s="601"/>
      <c r="L206" s="601"/>
      <c r="M206" s="601"/>
      <c r="N206" s="572"/>
    </row>
    <row r="207" spans="1:14" s="26" customFormat="1" ht="21.75">
      <c r="A207" s="103"/>
      <c r="B207" s="172"/>
      <c r="C207" s="172"/>
      <c r="D207" s="160"/>
      <c r="E207" s="103"/>
      <c r="F207" s="591"/>
      <c r="G207" s="103"/>
      <c r="H207" s="591"/>
      <c r="I207" s="25"/>
      <c r="J207" s="572"/>
      <c r="K207" s="601"/>
      <c r="L207" s="601"/>
      <c r="M207" s="601"/>
      <c r="N207" s="572"/>
    </row>
    <row r="208" spans="1:14" s="26" customFormat="1" ht="21.75">
      <c r="A208" s="103"/>
      <c r="B208" s="172"/>
      <c r="C208" s="172"/>
      <c r="D208" s="160"/>
      <c r="E208" s="103"/>
      <c r="F208" s="591"/>
      <c r="G208" s="103"/>
      <c r="H208" s="591"/>
      <c r="I208" s="25"/>
      <c r="J208" s="572"/>
      <c r="K208" s="601"/>
      <c r="L208" s="601"/>
      <c r="M208" s="601"/>
      <c r="N208" s="572"/>
    </row>
    <row r="209" spans="1:14" s="26" customFormat="1" ht="21.75">
      <c r="A209" s="103"/>
      <c r="B209" s="172"/>
      <c r="C209" s="172"/>
      <c r="D209" s="160"/>
      <c r="E209" s="103"/>
      <c r="F209" s="591"/>
      <c r="G209" s="103"/>
      <c r="H209" s="591"/>
      <c r="I209" s="25"/>
      <c r="J209" s="572"/>
      <c r="K209" s="601"/>
      <c r="L209" s="601"/>
      <c r="M209" s="601"/>
      <c r="N209" s="572"/>
    </row>
    <row r="210" spans="1:14" s="26" customFormat="1" ht="21.75">
      <c r="A210" s="103"/>
      <c r="B210" s="172"/>
      <c r="C210" s="172"/>
      <c r="D210" s="160"/>
      <c r="E210" s="103"/>
      <c r="F210" s="591"/>
      <c r="G210" s="103"/>
      <c r="H210" s="591"/>
      <c r="I210" s="25"/>
      <c r="J210" s="572"/>
      <c r="K210" s="601"/>
      <c r="L210" s="601"/>
      <c r="M210" s="601"/>
      <c r="N210" s="572"/>
    </row>
    <row r="211" spans="1:14" s="26" customFormat="1" ht="21.75">
      <c r="A211" s="103"/>
      <c r="B211" s="172"/>
      <c r="C211" s="172"/>
      <c r="D211" s="160"/>
      <c r="E211" s="103"/>
      <c r="F211" s="591"/>
      <c r="G211" s="103"/>
      <c r="H211" s="591"/>
      <c r="I211" s="25"/>
      <c r="J211" s="572"/>
      <c r="K211" s="601"/>
      <c r="L211" s="601"/>
      <c r="M211" s="601"/>
      <c r="N211" s="572"/>
    </row>
    <row r="212" spans="1:14" s="26" customFormat="1" ht="21.75">
      <c r="A212" s="103"/>
      <c r="B212" s="172"/>
      <c r="C212" s="172"/>
      <c r="D212" s="160"/>
      <c r="E212" s="103"/>
      <c r="F212" s="591"/>
      <c r="G212" s="103"/>
      <c r="H212" s="591"/>
      <c r="I212" s="25"/>
      <c r="J212" s="572"/>
      <c r="K212" s="601"/>
      <c r="L212" s="601"/>
      <c r="M212" s="601"/>
      <c r="N212" s="572"/>
    </row>
    <row r="213" spans="1:14" s="26" customFormat="1" ht="21.75">
      <c r="A213" s="103"/>
      <c r="B213" s="172"/>
      <c r="C213" s="172"/>
      <c r="D213" s="160"/>
      <c r="E213" s="103"/>
      <c r="F213" s="591"/>
      <c r="G213" s="103"/>
      <c r="H213" s="591"/>
      <c r="I213" s="25"/>
      <c r="J213" s="572"/>
      <c r="K213" s="601"/>
      <c r="L213" s="601"/>
      <c r="M213" s="601"/>
      <c r="N213" s="572"/>
    </row>
    <row r="214" spans="1:14" s="26" customFormat="1" ht="21.75">
      <c r="A214" s="103"/>
      <c r="B214" s="172"/>
      <c r="C214" s="172"/>
      <c r="D214" s="160"/>
      <c r="E214" s="103"/>
      <c r="F214" s="591"/>
      <c r="G214" s="103"/>
      <c r="H214" s="591"/>
      <c r="I214" s="25"/>
      <c r="J214" s="572"/>
      <c r="K214" s="601"/>
      <c r="L214" s="601"/>
      <c r="M214" s="601"/>
      <c r="N214" s="572"/>
    </row>
    <row r="215" spans="1:14" s="26" customFormat="1" ht="21.75">
      <c r="A215" s="103"/>
      <c r="B215" s="172"/>
      <c r="C215" s="172"/>
      <c r="D215" s="160"/>
      <c r="E215" s="103"/>
      <c r="F215" s="591"/>
      <c r="G215" s="103"/>
      <c r="H215" s="591"/>
      <c r="I215" s="25"/>
      <c r="J215" s="572"/>
      <c r="K215" s="601"/>
      <c r="L215" s="601"/>
      <c r="M215" s="601"/>
      <c r="N215" s="572"/>
    </row>
    <row r="216" spans="1:14" s="26" customFormat="1" ht="21.75">
      <c r="A216" s="103"/>
      <c r="B216" s="172"/>
      <c r="C216" s="172"/>
      <c r="D216" s="160"/>
      <c r="E216" s="103"/>
      <c r="F216" s="591"/>
      <c r="G216" s="103"/>
      <c r="H216" s="591"/>
      <c r="I216" s="25"/>
      <c r="J216" s="572"/>
      <c r="K216" s="601"/>
      <c r="L216" s="601"/>
      <c r="M216" s="601"/>
      <c r="N216" s="572"/>
    </row>
    <row r="217" spans="1:14" s="26" customFormat="1" ht="21.75">
      <c r="A217" s="103"/>
      <c r="B217" s="172"/>
      <c r="C217" s="172"/>
      <c r="D217" s="160"/>
      <c r="E217" s="103"/>
      <c r="F217" s="591"/>
      <c r="G217" s="103"/>
      <c r="H217" s="591"/>
      <c r="I217" s="25"/>
      <c r="J217" s="572"/>
      <c r="K217" s="601"/>
      <c r="L217" s="601"/>
      <c r="M217" s="601"/>
      <c r="N217" s="572"/>
    </row>
    <row r="218" spans="1:14" s="26" customFormat="1" ht="21.75">
      <c r="A218" s="103"/>
      <c r="B218" s="172"/>
      <c r="C218" s="172"/>
      <c r="D218" s="160"/>
      <c r="E218" s="103"/>
      <c r="F218" s="591"/>
      <c r="G218" s="103"/>
      <c r="H218" s="591"/>
      <c r="I218" s="25"/>
      <c r="J218" s="572"/>
      <c r="K218" s="601"/>
      <c r="L218" s="601"/>
      <c r="M218" s="601"/>
      <c r="N218" s="572"/>
    </row>
    <row r="219" spans="1:14" s="26" customFormat="1" ht="21.75">
      <c r="A219" s="103"/>
      <c r="B219" s="172"/>
      <c r="C219" s="172"/>
      <c r="D219" s="160"/>
      <c r="E219" s="103"/>
      <c r="F219" s="591"/>
      <c r="G219" s="103"/>
      <c r="H219" s="591"/>
      <c r="I219" s="25"/>
      <c r="J219" s="572"/>
      <c r="K219" s="601"/>
      <c r="L219" s="601"/>
      <c r="M219" s="601"/>
      <c r="N219" s="572"/>
    </row>
    <row r="220" spans="1:14" s="26" customFormat="1" ht="21.75">
      <c r="A220" s="103"/>
      <c r="B220" s="172"/>
      <c r="C220" s="172"/>
      <c r="D220" s="160"/>
      <c r="E220" s="103"/>
      <c r="F220" s="591"/>
      <c r="G220" s="103"/>
      <c r="H220" s="591"/>
      <c r="I220" s="25"/>
      <c r="J220" s="572"/>
      <c r="K220" s="601"/>
      <c r="L220" s="601"/>
      <c r="M220" s="601"/>
      <c r="N220" s="572"/>
    </row>
    <row r="221" spans="1:14" s="26" customFormat="1" ht="21.75">
      <c r="A221" s="103"/>
      <c r="B221" s="172"/>
      <c r="C221" s="172"/>
      <c r="D221" s="160"/>
      <c r="E221" s="103"/>
      <c r="F221" s="591"/>
      <c r="G221" s="103"/>
      <c r="H221" s="591"/>
      <c r="I221" s="25"/>
      <c r="J221" s="572"/>
      <c r="K221" s="601"/>
      <c r="L221" s="601"/>
      <c r="M221" s="601"/>
      <c r="N221" s="572"/>
    </row>
    <row r="222" spans="1:14" s="26" customFormat="1" ht="21.75">
      <c r="A222" s="103"/>
      <c r="B222" s="172"/>
      <c r="C222" s="172"/>
      <c r="D222" s="160"/>
      <c r="E222" s="103"/>
      <c r="F222" s="591"/>
      <c r="G222" s="103"/>
      <c r="H222" s="591"/>
      <c r="I222" s="25"/>
      <c r="J222" s="572"/>
      <c r="K222" s="601"/>
      <c r="L222" s="601"/>
      <c r="M222" s="601"/>
      <c r="N222" s="572"/>
    </row>
    <row r="223" spans="1:14" s="26" customFormat="1" ht="21.75">
      <c r="A223" s="103"/>
      <c r="B223" s="172"/>
      <c r="C223" s="172"/>
      <c r="D223" s="160"/>
      <c r="E223" s="103"/>
      <c r="F223" s="591"/>
      <c r="G223" s="103"/>
      <c r="H223" s="591"/>
      <c r="I223" s="25"/>
      <c r="J223" s="572"/>
      <c r="K223" s="601"/>
      <c r="L223" s="601"/>
      <c r="M223" s="601"/>
      <c r="N223" s="572"/>
    </row>
    <row r="224" spans="1:14" s="26" customFormat="1" ht="21.75">
      <c r="A224" s="103"/>
      <c r="B224" s="172"/>
      <c r="C224" s="172"/>
      <c r="D224" s="160"/>
      <c r="E224" s="103"/>
      <c r="F224" s="591"/>
      <c r="G224" s="103"/>
      <c r="H224" s="591"/>
      <c r="I224" s="25"/>
      <c r="J224" s="572"/>
      <c r="K224" s="601"/>
      <c r="L224" s="601"/>
      <c r="M224" s="601"/>
      <c r="N224" s="572"/>
    </row>
    <row r="225" spans="1:14" s="26" customFormat="1" ht="21.75">
      <c r="A225" s="103"/>
      <c r="B225" s="172"/>
      <c r="C225" s="172"/>
      <c r="D225" s="160"/>
      <c r="E225" s="103"/>
      <c r="F225" s="591"/>
      <c r="G225" s="103"/>
      <c r="H225" s="591"/>
      <c r="I225" s="25"/>
      <c r="J225" s="572"/>
      <c r="K225" s="601"/>
      <c r="L225" s="601"/>
      <c r="M225" s="601"/>
      <c r="N225" s="572"/>
    </row>
    <row r="226" spans="1:14" s="26" customFormat="1" ht="21.75">
      <c r="A226" s="103"/>
      <c r="B226" s="172"/>
      <c r="C226" s="172"/>
      <c r="D226" s="160"/>
      <c r="E226" s="103"/>
      <c r="F226" s="591"/>
      <c r="G226" s="103"/>
      <c r="H226" s="591"/>
      <c r="I226" s="25"/>
      <c r="J226" s="572"/>
      <c r="K226" s="601"/>
      <c r="L226" s="601"/>
      <c r="M226" s="601"/>
      <c r="N226" s="572"/>
    </row>
    <row r="227" spans="1:14" s="26" customFormat="1" ht="21.75">
      <c r="A227" s="103"/>
      <c r="B227" s="172"/>
      <c r="C227" s="172"/>
      <c r="D227" s="160"/>
      <c r="E227" s="103"/>
      <c r="F227" s="591"/>
      <c r="G227" s="103"/>
      <c r="H227" s="591"/>
      <c r="I227" s="25"/>
      <c r="J227" s="572"/>
      <c r="K227" s="601"/>
      <c r="L227" s="601"/>
      <c r="M227" s="601"/>
      <c r="N227" s="572"/>
    </row>
    <row r="228" spans="1:14" s="26" customFormat="1" ht="21.75">
      <c r="A228" s="103"/>
      <c r="B228" s="172"/>
      <c r="C228" s="172"/>
      <c r="D228" s="160"/>
      <c r="E228" s="103"/>
      <c r="F228" s="591"/>
      <c r="G228" s="103"/>
      <c r="H228" s="591"/>
      <c r="I228" s="25"/>
      <c r="J228" s="572"/>
      <c r="K228" s="601"/>
      <c r="L228" s="601"/>
      <c r="M228" s="601"/>
      <c r="N228" s="572"/>
    </row>
    <row r="229" spans="1:14" s="26" customFormat="1" ht="21.75">
      <c r="A229" s="103"/>
      <c r="B229" s="172"/>
      <c r="C229" s="172"/>
      <c r="D229" s="160"/>
      <c r="E229" s="103"/>
      <c r="F229" s="591"/>
      <c r="G229" s="103"/>
      <c r="H229" s="591"/>
      <c r="I229" s="25"/>
      <c r="J229" s="572"/>
      <c r="K229" s="601"/>
      <c r="L229" s="601"/>
      <c r="M229" s="601"/>
      <c r="N229" s="572"/>
    </row>
    <row r="230" spans="1:14" s="26" customFormat="1" ht="21.75">
      <c r="A230" s="103"/>
      <c r="B230" s="172"/>
      <c r="C230" s="172"/>
      <c r="D230" s="160"/>
      <c r="E230" s="103"/>
      <c r="F230" s="591"/>
      <c r="G230" s="103"/>
      <c r="H230" s="591"/>
      <c r="I230" s="25"/>
      <c r="J230" s="572"/>
      <c r="K230" s="601"/>
      <c r="L230" s="601"/>
      <c r="M230" s="601"/>
      <c r="N230" s="572"/>
    </row>
    <row r="231" spans="1:14" s="26" customFormat="1" ht="21.75">
      <c r="A231" s="103"/>
      <c r="B231" s="172"/>
      <c r="C231" s="172"/>
      <c r="D231" s="160"/>
      <c r="E231" s="103"/>
      <c r="F231" s="591"/>
      <c r="G231" s="103"/>
      <c r="H231" s="591"/>
      <c r="I231" s="25"/>
      <c r="J231" s="572"/>
      <c r="K231" s="601"/>
      <c r="L231" s="601"/>
      <c r="M231" s="601"/>
      <c r="N231" s="572"/>
    </row>
    <row r="232" spans="1:14" s="26" customFormat="1" ht="21.75">
      <c r="A232" s="103"/>
      <c r="B232" s="172"/>
      <c r="C232" s="172"/>
      <c r="D232" s="160"/>
      <c r="E232" s="103"/>
      <c r="F232" s="591"/>
      <c r="G232" s="103"/>
      <c r="H232" s="591"/>
      <c r="I232" s="25"/>
      <c r="J232" s="572"/>
      <c r="K232" s="601"/>
      <c r="L232" s="601"/>
      <c r="M232" s="601"/>
      <c r="N232" s="572"/>
    </row>
    <row r="233" spans="1:14" s="26" customFormat="1" ht="21.75">
      <c r="A233" s="103"/>
      <c r="B233" s="172"/>
      <c r="C233" s="172"/>
      <c r="D233" s="160"/>
      <c r="E233" s="103"/>
      <c r="F233" s="591"/>
      <c r="G233" s="103"/>
      <c r="H233" s="591"/>
      <c r="I233" s="25"/>
      <c r="J233" s="572"/>
      <c r="K233" s="601"/>
      <c r="L233" s="601"/>
      <c r="M233" s="601"/>
      <c r="N233" s="572"/>
    </row>
    <row r="234" spans="1:14" s="26" customFormat="1" ht="21.75">
      <c r="A234" s="103"/>
      <c r="B234" s="172"/>
      <c r="C234" s="172"/>
      <c r="D234" s="160"/>
      <c r="E234" s="103"/>
      <c r="F234" s="591"/>
      <c r="G234" s="103"/>
      <c r="H234" s="591"/>
      <c r="I234" s="25"/>
      <c r="J234" s="572"/>
      <c r="K234" s="601"/>
      <c r="L234" s="601"/>
      <c r="M234" s="601"/>
      <c r="N234" s="572"/>
    </row>
    <row r="235" spans="1:14" s="26" customFormat="1" ht="21.75">
      <c r="A235" s="103"/>
      <c r="B235" s="172"/>
      <c r="C235" s="172"/>
      <c r="D235" s="160"/>
      <c r="E235" s="103"/>
      <c r="F235" s="591"/>
      <c r="G235" s="103"/>
      <c r="H235" s="591"/>
      <c r="I235" s="25"/>
      <c r="J235" s="572"/>
      <c r="K235" s="601"/>
      <c r="L235" s="601"/>
      <c r="M235" s="601"/>
      <c r="N235" s="572"/>
    </row>
    <row r="236" spans="1:14" s="26" customFormat="1" ht="21.75">
      <c r="A236" s="103"/>
      <c r="B236" s="172"/>
      <c r="C236" s="172"/>
      <c r="D236" s="160"/>
      <c r="E236" s="103"/>
      <c r="F236" s="591"/>
      <c r="G236" s="103"/>
      <c r="H236" s="591"/>
      <c r="I236" s="25"/>
      <c r="J236" s="572"/>
      <c r="K236" s="601"/>
      <c r="L236" s="601"/>
      <c r="M236" s="601"/>
      <c r="N236" s="572"/>
    </row>
    <row r="237" spans="1:14" s="26" customFormat="1" ht="21.75">
      <c r="A237" s="103"/>
      <c r="B237" s="172"/>
      <c r="C237" s="172"/>
      <c r="D237" s="160"/>
      <c r="E237" s="103"/>
      <c r="F237" s="591"/>
      <c r="G237" s="103"/>
      <c r="H237" s="591"/>
      <c r="I237" s="25"/>
      <c r="J237" s="572"/>
      <c r="K237" s="601"/>
      <c r="L237" s="601"/>
      <c r="M237" s="601"/>
      <c r="N237" s="572"/>
    </row>
    <row r="238" spans="1:14" s="26" customFormat="1" ht="21.75">
      <c r="A238" s="103"/>
      <c r="B238" s="172"/>
      <c r="C238" s="172"/>
      <c r="D238" s="160"/>
      <c r="E238" s="103"/>
      <c r="F238" s="591"/>
      <c r="G238" s="103"/>
      <c r="H238" s="591"/>
      <c r="I238" s="25"/>
      <c r="J238" s="572"/>
      <c r="K238" s="601"/>
      <c r="L238" s="601"/>
      <c r="M238" s="601"/>
      <c r="N238" s="572"/>
    </row>
    <row r="239" spans="1:14" s="26" customFormat="1" ht="21.75">
      <c r="A239" s="103"/>
      <c r="B239" s="172"/>
      <c r="C239" s="172"/>
      <c r="D239" s="160"/>
      <c r="E239" s="103"/>
      <c r="F239" s="591"/>
      <c r="G239" s="103"/>
      <c r="H239" s="591"/>
      <c r="I239" s="25"/>
      <c r="J239" s="572"/>
      <c r="K239" s="601"/>
      <c r="L239" s="601"/>
      <c r="M239" s="601"/>
      <c r="N239" s="572"/>
    </row>
  </sheetData>
  <sheetProtection/>
  <mergeCells count="7">
    <mergeCell ref="M2:N2"/>
    <mergeCell ref="L2:L3"/>
    <mergeCell ref="A2:A3"/>
    <mergeCell ref="E2:F2"/>
    <mergeCell ref="I2:J2"/>
    <mergeCell ref="K2:K3"/>
    <mergeCell ref="G2:H2"/>
  </mergeCells>
  <printOptions/>
  <pageMargins left="0.18" right="0.16" top="0.29" bottom="0.36" header="0.25" footer="0.27"/>
  <pageSetup horizontalDpi="600" verticalDpi="600" orientation="landscape" r:id="rId1"/>
</worksheet>
</file>

<file path=xl/worksheets/sheet2.xml><?xml version="1.0" encoding="utf-8"?>
<worksheet xmlns="http://schemas.openxmlformats.org/spreadsheetml/2006/main" xmlns:r="http://schemas.openxmlformats.org/officeDocument/2006/relationships">
  <sheetPr>
    <tabColor indexed="9"/>
  </sheetPr>
  <dimension ref="A1:AO134"/>
  <sheetViews>
    <sheetView zoomScalePageLayoutView="0" workbookViewId="0" topLeftCell="A1">
      <pane xSplit="1" ySplit="3" topLeftCell="T4" activePane="bottomRight" state="frozen"/>
      <selection pane="topLeft" activeCell="A1" sqref="A1"/>
      <selection pane="topRight" activeCell="B1" sqref="B1"/>
      <selection pane="bottomLeft" activeCell="A4" sqref="A4"/>
      <selection pane="bottomRight" activeCell="X132" sqref="X132"/>
    </sheetView>
  </sheetViews>
  <sheetFormatPr defaultColWidth="9.140625" defaultRowHeight="12.75"/>
  <cols>
    <col min="1" max="1" width="28.7109375" style="0" customWidth="1"/>
    <col min="2" max="2" width="5.140625" style="0" bestFit="1" customWidth="1"/>
    <col min="3" max="3" width="9.140625" style="0" customWidth="1"/>
    <col min="4" max="4" width="4.00390625" style="0" customWidth="1"/>
    <col min="5" max="5" width="8.421875" style="0" customWidth="1"/>
    <col min="6" max="6" width="5.28125" style="0" customWidth="1"/>
    <col min="7" max="7" width="9.00390625" style="0" customWidth="1"/>
    <col min="8" max="8" width="4.8515625" style="0" customWidth="1"/>
    <col min="9" max="9" width="10.28125" style="0" bestFit="1" customWidth="1"/>
    <col min="10" max="10" width="4.421875" style="0" customWidth="1"/>
    <col min="11" max="11" width="8.00390625" style="0" customWidth="1"/>
    <col min="12" max="12" width="3.140625" style="0" customWidth="1"/>
    <col min="13" max="13" width="8.00390625" style="0" customWidth="1"/>
    <col min="14" max="14" width="3.8515625" style="0" customWidth="1"/>
    <col min="15" max="15" width="8.140625" style="0" customWidth="1"/>
    <col min="16" max="16" width="3.140625" style="0" customWidth="1"/>
    <col min="17" max="17" width="6.57421875" style="0" customWidth="1"/>
    <col min="18" max="18" width="4.140625" style="0" customWidth="1"/>
    <col min="19" max="19" width="8.140625" style="0" customWidth="1"/>
    <col min="20" max="20" width="5.140625" style="0" customWidth="1"/>
    <col min="21" max="21" width="9.00390625" style="0" customWidth="1"/>
    <col min="22" max="22" width="4.8515625" style="0" customWidth="1"/>
    <col min="23" max="23" width="9.421875" style="0" customWidth="1"/>
    <col min="24" max="24" width="4.28125" style="0" customWidth="1"/>
    <col min="25" max="25" width="9.28125" style="0" customWidth="1"/>
    <col min="26" max="26" width="5.00390625" style="0" customWidth="1"/>
    <col min="27" max="27" width="10.00390625" style="0" customWidth="1"/>
    <col min="28" max="28" width="4.00390625" style="0" customWidth="1"/>
    <col min="29" max="29" width="9.28125" style="0" customWidth="1"/>
    <col min="30" max="30" width="4.8515625" style="0" customWidth="1"/>
    <col min="31" max="31" width="9.00390625" style="0" customWidth="1"/>
    <col min="32" max="32" width="5.00390625" style="0" customWidth="1"/>
    <col min="33" max="33" width="9.00390625" style="0" customWidth="1"/>
    <col min="34" max="34" width="3.8515625" style="0" customWidth="1"/>
    <col min="35" max="35" width="9.140625" style="0" customWidth="1"/>
    <col min="36" max="36" width="5.140625" style="0" customWidth="1"/>
    <col min="37" max="37" width="9.00390625" style="0" customWidth="1"/>
    <col min="38" max="38" width="3.00390625" style="0" customWidth="1"/>
    <col min="39" max="39" width="8.00390625" style="0" customWidth="1"/>
    <col min="40" max="40" width="6.421875" style="0" customWidth="1"/>
    <col min="41" max="41" width="10.00390625" style="0" customWidth="1"/>
  </cols>
  <sheetData>
    <row r="1" spans="1:41" ht="65.25" customHeight="1" thickBot="1">
      <c r="A1" s="1272" t="s">
        <v>1</v>
      </c>
      <c r="B1" s="1274" t="s">
        <v>63</v>
      </c>
      <c r="C1" s="1274"/>
      <c r="D1" s="1274" t="s">
        <v>136</v>
      </c>
      <c r="E1" s="1274"/>
      <c r="F1" s="1275" t="s">
        <v>74</v>
      </c>
      <c r="G1" s="1275"/>
      <c r="H1" s="1271" t="s">
        <v>64</v>
      </c>
      <c r="I1" s="1271"/>
      <c r="J1" s="1275" t="s">
        <v>146</v>
      </c>
      <c r="K1" s="1275"/>
      <c r="L1" s="1271" t="s">
        <v>129</v>
      </c>
      <c r="M1" s="1271"/>
      <c r="N1" s="1276" t="s">
        <v>65</v>
      </c>
      <c r="O1" s="1276"/>
      <c r="P1" s="1276" t="s">
        <v>66</v>
      </c>
      <c r="Q1" s="1276"/>
      <c r="R1" s="1271" t="s">
        <v>131</v>
      </c>
      <c r="S1" s="1271"/>
      <c r="T1" s="1277" t="s">
        <v>67</v>
      </c>
      <c r="U1" s="1277"/>
      <c r="V1" s="1277" t="s">
        <v>100</v>
      </c>
      <c r="W1" s="1277"/>
      <c r="X1" s="1278" t="s">
        <v>69</v>
      </c>
      <c r="Y1" s="1278"/>
      <c r="Z1" s="1278" t="s">
        <v>70</v>
      </c>
      <c r="AA1" s="1278"/>
      <c r="AB1" s="1278" t="s">
        <v>71</v>
      </c>
      <c r="AC1" s="1278"/>
      <c r="AD1" s="1278" t="s">
        <v>72</v>
      </c>
      <c r="AE1" s="1278"/>
      <c r="AF1" s="1278" t="s">
        <v>610</v>
      </c>
      <c r="AG1" s="1278"/>
      <c r="AH1" s="1278" t="s">
        <v>73</v>
      </c>
      <c r="AI1" s="1278"/>
      <c r="AJ1" s="1278" t="s">
        <v>82</v>
      </c>
      <c r="AK1" s="1278"/>
      <c r="AL1" s="1278" t="s">
        <v>193</v>
      </c>
      <c r="AM1" s="1278"/>
      <c r="AN1" s="1279" t="s">
        <v>58</v>
      </c>
      <c r="AO1" s="1279"/>
    </row>
    <row r="2" spans="1:41" ht="21.75" thickBot="1">
      <c r="A2" s="1273"/>
      <c r="B2" s="546" t="s">
        <v>10</v>
      </c>
      <c r="C2" s="742" t="s">
        <v>9</v>
      </c>
      <c r="D2" s="546" t="s">
        <v>10</v>
      </c>
      <c r="E2" s="742" t="s">
        <v>9</v>
      </c>
      <c r="F2" s="546" t="s">
        <v>10</v>
      </c>
      <c r="G2" s="547" t="s">
        <v>9</v>
      </c>
      <c r="H2" s="546" t="s">
        <v>10</v>
      </c>
      <c r="I2" s="547" t="s">
        <v>9</v>
      </c>
      <c r="J2" s="546" t="s">
        <v>10</v>
      </c>
      <c r="K2" s="547" t="s">
        <v>9</v>
      </c>
      <c r="L2" s="546" t="s">
        <v>10</v>
      </c>
      <c r="M2" s="547" t="s">
        <v>9</v>
      </c>
      <c r="N2" s="546" t="s">
        <v>10</v>
      </c>
      <c r="O2" s="547" t="s">
        <v>9</v>
      </c>
      <c r="P2" s="546" t="s">
        <v>10</v>
      </c>
      <c r="Q2" s="547" t="s">
        <v>9</v>
      </c>
      <c r="R2" s="546" t="s">
        <v>10</v>
      </c>
      <c r="S2" s="547" t="s">
        <v>9</v>
      </c>
      <c r="T2" s="546" t="s">
        <v>10</v>
      </c>
      <c r="U2" s="547" t="s">
        <v>9</v>
      </c>
      <c r="V2" s="546" t="s">
        <v>10</v>
      </c>
      <c r="W2" s="547" t="s">
        <v>9</v>
      </c>
      <c r="X2" s="546" t="s">
        <v>10</v>
      </c>
      <c r="Y2" s="547" t="s">
        <v>9</v>
      </c>
      <c r="Z2" s="546" t="s">
        <v>10</v>
      </c>
      <c r="AA2" s="547" t="s">
        <v>9</v>
      </c>
      <c r="AB2" s="546" t="s">
        <v>10</v>
      </c>
      <c r="AC2" s="547" t="s">
        <v>9</v>
      </c>
      <c r="AD2" s="546" t="s">
        <v>10</v>
      </c>
      <c r="AE2" s="547" t="s">
        <v>9</v>
      </c>
      <c r="AF2" s="546" t="s">
        <v>10</v>
      </c>
      <c r="AG2" s="547" t="s">
        <v>9</v>
      </c>
      <c r="AH2" s="546" t="s">
        <v>10</v>
      </c>
      <c r="AI2" s="547" t="s">
        <v>9</v>
      </c>
      <c r="AJ2" s="546" t="s">
        <v>10</v>
      </c>
      <c r="AK2" s="547" t="s">
        <v>9</v>
      </c>
      <c r="AL2" s="546" t="s">
        <v>10</v>
      </c>
      <c r="AM2" s="547" t="s">
        <v>9</v>
      </c>
      <c r="AN2" s="546" t="s">
        <v>10</v>
      </c>
      <c r="AO2" s="547" t="s">
        <v>9</v>
      </c>
    </row>
    <row r="3" spans="1:41" ht="21">
      <c r="A3" s="845" t="s">
        <v>61</v>
      </c>
      <c r="B3" s="377"/>
      <c r="C3" s="743"/>
      <c r="D3" s="379"/>
      <c r="E3" s="743"/>
      <c r="F3" s="379"/>
      <c r="G3" s="378"/>
      <c r="H3" s="380"/>
      <c r="I3" s="381"/>
      <c r="J3" s="380"/>
      <c r="K3" s="381"/>
      <c r="L3" s="380"/>
      <c r="M3" s="381"/>
      <c r="N3" s="380"/>
      <c r="O3" s="381"/>
      <c r="P3" s="380"/>
      <c r="Q3" s="378"/>
      <c r="R3" s="380"/>
      <c r="S3" s="381"/>
      <c r="T3" s="380"/>
      <c r="U3" s="381"/>
      <c r="V3" s="381"/>
      <c r="W3" s="381"/>
      <c r="X3" s="380"/>
      <c r="Y3" s="381"/>
      <c r="Z3" s="379"/>
      <c r="AA3" s="378"/>
      <c r="AB3" s="379"/>
      <c r="AC3" s="378"/>
      <c r="AD3" s="379"/>
      <c r="AE3" s="378"/>
      <c r="AF3" s="379"/>
      <c r="AG3" s="378"/>
      <c r="AH3" s="379"/>
      <c r="AI3" s="378"/>
      <c r="AJ3" s="379"/>
      <c r="AK3" s="378"/>
      <c r="AL3" s="378"/>
      <c r="AM3" s="378"/>
      <c r="AN3" s="379"/>
      <c r="AO3" s="381"/>
    </row>
    <row r="4" spans="1:41" ht="21">
      <c r="A4" s="10" t="s">
        <v>11</v>
      </c>
      <c r="B4" s="129">
        <v>108</v>
      </c>
      <c r="C4" s="298">
        <v>10469.5</v>
      </c>
      <c r="D4" s="12">
        <v>18</v>
      </c>
      <c r="E4" s="298">
        <v>2183.5</v>
      </c>
      <c r="F4" s="129"/>
      <c r="G4" s="298"/>
      <c r="H4" s="15">
        <v>484</v>
      </c>
      <c r="I4" s="734">
        <v>65773.1</v>
      </c>
      <c r="J4" s="12">
        <v>10</v>
      </c>
      <c r="K4" s="331">
        <v>356.5</v>
      </c>
      <c r="L4" s="12"/>
      <c r="M4" s="331"/>
      <c r="N4" s="12">
        <v>12</v>
      </c>
      <c r="O4" s="331">
        <v>1008</v>
      </c>
      <c r="P4" s="12"/>
      <c r="Q4" s="331"/>
      <c r="R4" s="12"/>
      <c r="S4" s="331"/>
      <c r="T4" s="12">
        <v>84</v>
      </c>
      <c r="U4" s="331">
        <v>2659.5</v>
      </c>
      <c r="V4" s="11">
        <v>6</v>
      </c>
      <c r="W4" s="326">
        <v>490</v>
      </c>
      <c r="X4" s="11">
        <v>6</v>
      </c>
      <c r="Y4" s="326">
        <v>355.7</v>
      </c>
      <c r="Z4" s="11">
        <v>127</v>
      </c>
      <c r="AA4" s="326">
        <v>41235.4</v>
      </c>
      <c r="AB4" s="11"/>
      <c r="AC4" s="326"/>
      <c r="AD4" s="11">
        <v>31</v>
      </c>
      <c r="AE4" s="326">
        <v>5608.5</v>
      </c>
      <c r="AF4" s="11">
        <v>3</v>
      </c>
      <c r="AG4" s="326">
        <v>304.3</v>
      </c>
      <c r="AH4" s="11">
        <v>1</v>
      </c>
      <c r="AI4" s="326">
        <v>143.2</v>
      </c>
      <c r="AJ4" s="266">
        <v>16</v>
      </c>
      <c r="AK4" s="266">
        <v>1261.4</v>
      </c>
      <c r="AL4" s="766"/>
      <c r="AM4" s="266"/>
      <c r="AN4" s="342">
        <f aca="true" t="shared" si="0" ref="AN4:AO7">SUM(B4,D4,F4,H4,J4,L4,N4,P4,R4,T4,V4,Z4,X4,AB4,AD4,AF4,AH4,AJ4,AL4)</f>
        <v>906</v>
      </c>
      <c r="AO4" s="344">
        <f t="shared" si="0"/>
        <v>131848.6</v>
      </c>
    </row>
    <row r="5" spans="1:41" ht="21">
      <c r="A5" s="10" t="s">
        <v>12</v>
      </c>
      <c r="B5" s="129">
        <v>91</v>
      </c>
      <c r="C5" s="298">
        <v>7831.9</v>
      </c>
      <c r="D5" s="12">
        <v>2</v>
      </c>
      <c r="E5" s="298">
        <v>682.1</v>
      </c>
      <c r="F5" s="129"/>
      <c r="G5" s="298">
        <v>53.5</v>
      </c>
      <c r="H5" s="15">
        <v>13</v>
      </c>
      <c r="I5" s="734">
        <v>25164.7</v>
      </c>
      <c r="J5" s="12">
        <v>10</v>
      </c>
      <c r="K5" s="331">
        <v>277.8</v>
      </c>
      <c r="L5" s="12"/>
      <c r="M5" s="331"/>
      <c r="N5" s="12"/>
      <c r="O5" s="331"/>
      <c r="P5" s="12"/>
      <c r="Q5" s="331">
        <f>75.9+9.2</f>
        <v>85.10000000000001</v>
      </c>
      <c r="R5" s="12">
        <v>2</v>
      </c>
      <c r="S5" s="331">
        <v>497.40000000000003</v>
      </c>
      <c r="T5">
        <v>136</v>
      </c>
      <c r="U5">
        <v>3135.6000000000004</v>
      </c>
      <c r="V5" s="12">
        <v>5</v>
      </c>
      <c r="W5" s="331">
        <v>1151.7</v>
      </c>
      <c r="X5" s="11">
        <v>43</v>
      </c>
      <c r="Y5" s="326">
        <v>3439.1000000000004</v>
      </c>
      <c r="Z5" s="11">
        <v>104</v>
      </c>
      <c r="AA5" s="326">
        <v>16120.4</v>
      </c>
      <c r="AB5" s="11">
        <v>5</v>
      </c>
      <c r="AC5" s="326">
        <v>1589.3</v>
      </c>
      <c r="AD5" s="11">
        <v>6</v>
      </c>
      <c r="AE5" s="326">
        <v>337.29999999999995</v>
      </c>
      <c r="AF5" s="11">
        <v>3</v>
      </c>
      <c r="AG5" s="326">
        <v>217.4</v>
      </c>
      <c r="AH5" s="11">
        <v>1</v>
      </c>
      <c r="AI5" s="326">
        <v>404.79999999999995</v>
      </c>
      <c r="AJ5" s="11">
        <v>30</v>
      </c>
      <c r="AK5" s="326">
        <v>4687.7</v>
      </c>
      <c r="AL5" s="766"/>
      <c r="AM5" s="266">
        <v>50.1</v>
      </c>
      <c r="AN5" s="342">
        <f t="shared" si="0"/>
        <v>451</v>
      </c>
      <c r="AO5" s="344">
        <f t="shared" si="0"/>
        <v>65725.90000000001</v>
      </c>
    </row>
    <row r="6" spans="1:41" ht="21">
      <c r="A6" s="10" t="s">
        <v>13</v>
      </c>
      <c r="B6" s="129">
        <v>66</v>
      </c>
      <c r="C6" s="298">
        <v>5740.200000000001</v>
      </c>
      <c r="D6" s="12">
        <v>2</v>
      </c>
      <c r="E6" s="298">
        <v>999.2</v>
      </c>
      <c r="F6" s="129"/>
      <c r="G6" s="298"/>
      <c r="H6" s="15">
        <v>35</v>
      </c>
      <c r="I6" s="734">
        <v>4951.6</v>
      </c>
      <c r="J6" s="12">
        <v>9</v>
      </c>
      <c r="K6" s="331">
        <v>345.1</v>
      </c>
      <c r="L6" s="12"/>
      <c r="M6" s="331"/>
      <c r="N6" s="12"/>
      <c r="O6" s="331">
        <v>702</v>
      </c>
      <c r="P6" s="12">
        <v>1</v>
      </c>
      <c r="Q6" s="331">
        <v>57.5</v>
      </c>
      <c r="R6" s="12">
        <v>1</v>
      </c>
      <c r="S6" s="331">
        <v>1521.3999999999999</v>
      </c>
      <c r="T6" s="12">
        <v>109</v>
      </c>
      <c r="U6" s="331">
        <v>3102.8999999999996</v>
      </c>
      <c r="V6" s="11">
        <v>36</v>
      </c>
      <c r="W6" s="326">
        <v>3389.4</v>
      </c>
      <c r="X6" s="11">
        <v>18</v>
      </c>
      <c r="Y6" s="326">
        <v>3953.2000000000003</v>
      </c>
      <c r="Z6" s="11">
        <v>40</v>
      </c>
      <c r="AA6" s="326">
        <v>8168.2</v>
      </c>
      <c r="AB6" s="11">
        <v>9</v>
      </c>
      <c r="AC6" s="326">
        <v>2017.8000000000002</v>
      </c>
      <c r="AD6" s="11">
        <v>45</v>
      </c>
      <c r="AE6" s="326">
        <v>17056.5</v>
      </c>
      <c r="AF6" s="11">
        <v>3</v>
      </c>
      <c r="AG6" s="326">
        <v>221.1</v>
      </c>
      <c r="AH6" s="11">
        <v>2</v>
      </c>
      <c r="AI6" s="326">
        <v>232.9</v>
      </c>
      <c r="AJ6" s="766">
        <v>30</v>
      </c>
      <c r="AK6" s="266">
        <v>6814.900000000001</v>
      </c>
      <c r="AL6" s="766"/>
      <c r="AM6" s="266"/>
      <c r="AN6" s="342">
        <f t="shared" si="0"/>
        <v>406</v>
      </c>
      <c r="AO6" s="344">
        <f t="shared" si="0"/>
        <v>59273.90000000001</v>
      </c>
    </row>
    <row r="7" spans="1:41" ht="21">
      <c r="A7" s="16" t="s">
        <v>14</v>
      </c>
      <c r="B7" s="191">
        <v>11</v>
      </c>
      <c r="C7" s="548">
        <v>904.7</v>
      </c>
      <c r="D7" s="537">
        <v>48</v>
      </c>
      <c r="E7" s="548">
        <v>3678.9</v>
      </c>
      <c r="F7" s="191"/>
      <c r="G7" s="548"/>
      <c r="H7" s="18">
        <v>11</v>
      </c>
      <c r="I7" s="735">
        <v>5748.099999999999</v>
      </c>
      <c r="J7" s="537">
        <v>9</v>
      </c>
      <c r="K7" s="538">
        <v>414.5</v>
      </c>
      <c r="L7" s="537"/>
      <c r="M7" s="538"/>
      <c r="N7" s="537"/>
      <c r="O7" s="538"/>
      <c r="P7" s="537"/>
      <c r="Q7" s="538"/>
      <c r="R7" s="537"/>
      <c r="S7" s="538"/>
      <c r="T7" s="537">
        <v>4</v>
      </c>
      <c r="U7" s="538">
        <v>320.8</v>
      </c>
      <c r="V7" s="17">
        <v>6</v>
      </c>
      <c r="W7" s="327">
        <v>468.9</v>
      </c>
      <c r="X7" s="17">
        <v>5</v>
      </c>
      <c r="Y7" s="327">
        <v>87</v>
      </c>
      <c r="Z7" s="17">
        <v>11</v>
      </c>
      <c r="AA7" s="327">
        <v>1173.8999999999999</v>
      </c>
      <c r="AB7" s="17"/>
      <c r="AC7" s="327"/>
      <c r="AD7" s="17">
        <v>5</v>
      </c>
      <c r="AE7" s="327">
        <v>189.5</v>
      </c>
      <c r="AF7" s="17">
        <v>4</v>
      </c>
      <c r="AG7" s="327">
        <v>359.8</v>
      </c>
      <c r="AH7" s="17">
        <v>1</v>
      </c>
      <c r="AI7" s="327">
        <v>144.5</v>
      </c>
      <c r="AJ7" s="297">
        <v>8</v>
      </c>
      <c r="AK7" s="297">
        <v>323.70000000000005</v>
      </c>
      <c r="AL7" s="1002"/>
      <c r="AM7" s="297"/>
      <c r="AN7" s="343">
        <f t="shared" si="0"/>
        <v>123</v>
      </c>
      <c r="AO7" s="345">
        <f t="shared" si="0"/>
        <v>13814.3</v>
      </c>
    </row>
    <row r="8" spans="1:41" ht="21">
      <c r="A8" s="347" t="s">
        <v>15</v>
      </c>
      <c r="B8" s="129"/>
      <c r="C8" s="266"/>
      <c r="D8" s="11"/>
      <c r="E8" s="266"/>
      <c r="F8" s="11"/>
      <c r="G8" s="266"/>
      <c r="H8" s="11"/>
      <c r="I8" s="326"/>
      <c r="J8" s="11"/>
      <c r="K8" s="326"/>
      <c r="L8" s="11"/>
      <c r="M8" s="326"/>
      <c r="N8" s="11"/>
      <c r="O8" s="326"/>
      <c r="P8" s="11"/>
      <c r="Q8" s="326"/>
      <c r="R8" s="11"/>
      <c r="S8" s="326"/>
      <c r="T8" s="11"/>
      <c r="U8" s="326"/>
      <c r="V8" s="11"/>
      <c r="W8" s="326"/>
      <c r="X8" s="11"/>
      <c r="Y8" s="326"/>
      <c r="Z8" s="11"/>
      <c r="AA8" s="326"/>
      <c r="AB8" s="11"/>
      <c r="AC8" s="326"/>
      <c r="AD8" s="11"/>
      <c r="AE8" s="326"/>
      <c r="AF8" s="11"/>
      <c r="AG8" s="326"/>
      <c r="AH8" s="11"/>
      <c r="AI8" s="326"/>
      <c r="AJ8" s="266"/>
      <c r="AK8" s="266"/>
      <c r="AL8" s="766"/>
      <c r="AM8" s="266"/>
      <c r="AN8" s="850"/>
      <c r="AO8" s="851"/>
    </row>
    <row r="9" spans="1:41" ht="21">
      <c r="A9" s="10" t="s">
        <v>16</v>
      </c>
      <c r="B9" s="129">
        <v>3</v>
      </c>
      <c r="C9" s="266">
        <v>379.29999999999995</v>
      </c>
      <c r="D9" s="11"/>
      <c r="E9" s="266"/>
      <c r="F9" s="11"/>
      <c r="G9" s="266"/>
      <c r="H9" s="11">
        <v>4</v>
      </c>
      <c r="I9" s="326">
        <v>18.1</v>
      </c>
      <c r="J9" s="11"/>
      <c r="K9" s="326"/>
      <c r="L9" s="11"/>
      <c r="M9" s="326"/>
      <c r="N9" s="11"/>
      <c r="O9" s="326"/>
      <c r="P9" s="11"/>
      <c r="Q9" s="326"/>
      <c r="R9" s="11">
        <v>2</v>
      </c>
      <c r="S9" s="326">
        <v>75.2</v>
      </c>
      <c r="T9" s="11">
        <v>2</v>
      </c>
      <c r="U9" s="326">
        <v>29</v>
      </c>
      <c r="V9" s="11"/>
      <c r="W9" s="326"/>
      <c r="X9" s="11">
        <v>4</v>
      </c>
      <c r="Y9" s="326">
        <v>115.6</v>
      </c>
      <c r="Z9" s="11"/>
      <c r="AA9" s="326"/>
      <c r="AB9" s="11"/>
      <c r="AC9" s="326"/>
      <c r="AD9" s="11">
        <v>2</v>
      </c>
      <c r="AE9" s="326">
        <v>688.2</v>
      </c>
      <c r="AF9" s="11"/>
      <c r="AG9" s="326"/>
      <c r="AH9" s="11">
        <v>2</v>
      </c>
      <c r="AI9" s="326">
        <v>173.2</v>
      </c>
      <c r="AJ9" s="266"/>
      <c r="AK9" s="266"/>
      <c r="AL9" s="766"/>
      <c r="AM9" s="266"/>
      <c r="AN9" s="342">
        <f aca="true" t="shared" si="1" ref="AN9:AO13">SUM(B9,D9,F9,H9,J9,L9,N9,P9,R9,T9,V9,Z9,X9,AB9,AD9,AF9,AH9,AJ9,AL9)</f>
        <v>19</v>
      </c>
      <c r="AO9" s="344">
        <f t="shared" si="1"/>
        <v>1478.6000000000001</v>
      </c>
    </row>
    <row r="10" spans="1:41" ht="21">
      <c r="A10" s="10" t="s">
        <v>17</v>
      </c>
      <c r="B10" s="129">
        <v>1</v>
      </c>
      <c r="C10" s="266">
        <v>149.1</v>
      </c>
      <c r="D10" s="11"/>
      <c r="E10" s="266"/>
      <c r="F10" s="11"/>
      <c r="G10" s="266"/>
      <c r="H10" s="11">
        <v>1</v>
      </c>
      <c r="I10" s="326">
        <v>4.5</v>
      </c>
      <c r="J10" s="11"/>
      <c r="K10" s="326"/>
      <c r="L10" s="11"/>
      <c r="M10" s="326"/>
      <c r="N10" s="11"/>
      <c r="O10" s="326"/>
      <c r="P10" s="11"/>
      <c r="Q10" s="326"/>
      <c r="R10" s="11"/>
      <c r="S10" s="326"/>
      <c r="T10" s="11">
        <v>2</v>
      </c>
      <c r="U10" s="326">
        <v>24.6</v>
      </c>
      <c r="V10" s="11">
        <v>2</v>
      </c>
      <c r="W10" s="326">
        <v>184.8</v>
      </c>
      <c r="X10" s="11">
        <v>4</v>
      </c>
      <c r="Y10" s="326">
        <v>234.39999999999998</v>
      </c>
      <c r="Z10" s="11">
        <v>1</v>
      </c>
      <c r="AA10" s="326">
        <v>87.7</v>
      </c>
      <c r="AB10" s="11"/>
      <c r="AC10" s="326"/>
      <c r="AD10" s="11">
        <v>6</v>
      </c>
      <c r="AE10" s="326">
        <v>130.8</v>
      </c>
      <c r="AF10" s="11"/>
      <c r="AG10" s="326"/>
      <c r="AH10" s="11">
        <v>2</v>
      </c>
      <c r="AI10" s="326">
        <v>171.8</v>
      </c>
      <c r="AJ10" s="266">
        <v>3</v>
      </c>
      <c r="AK10" s="266">
        <v>195</v>
      </c>
      <c r="AL10" s="766"/>
      <c r="AM10" s="266"/>
      <c r="AN10" s="342">
        <f t="shared" si="1"/>
        <v>22</v>
      </c>
      <c r="AO10" s="344">
        <f t="shared" si="1"/>
        <v>1182.6999999999998</v>
      </c>
    </row>
    <row r="11" spans="1:41" ht="21">
      <c r="A11" s="10" t="s">
        <v>18</v>
      </c>
      <c r="B11" s="129">
        <v>6</v>
      </c>
      <c r="C11" s="266">
        <v>630.0999999999999</v>
      </c>
      <c r="D11" s="11"/>
      <c r="E11" s="266"/>
      <c r="F11" s="11"/>
      <c r="G11" s="266"/>
      <c r="H11" s="11"/>
      <c r="I11" s="326"/>
      <c r="J11" s="11">
        <v>3</v>
      </c>
      <c r="K11" s="326">
        <v>3</v>
      </c>
      <c r="L11" s="11"/>
      <c r="M11" s="326"/>
      <c r="N11" s="11"/>
      <c r="O11" s="326"/>
      <c r="P11" s="11"/>
      <c r="Q11" s="326"/>
      <c r="R11" s="11">
        <v>1</v>
      </c>
      <c r="S11" s="326">
        <v>37.6</v>
      </c>
      <c r="T11" s="11"/>
      <c r="U11" s="326"/>
      <c r="V11" s="11">
        <v>3</v>
      </c>
      <c r="W11" s="326">
        <v>344.3</v>
      </c>
      <c r="X11" s="11">
        <v>4</v>
      </c>
      <c r="Y11" s="326">
        <v>234.5</v>
      </c>
      <c r="Z11" s="11">
        <v>3</v>
      </c>
      <c r="AA11" s="326">
        <v>380.1</v>
      </c>
      <c r="AB11" s="11"/>
      <c r="AC11" s="326"/>
      <c r="AD11" s="11">
        <v>7</v>
      </c>
      <c r="AE11" s="326">
        <v>599.5</v>
      </c>
      <c r="AF11" s="11">
        <v>2</v>
      </c>
      <c r="AG11" s="326">
        <v>195.1</v>
      </c>
      <c r="AH11" s="11"/>
      <c r="AI11" s="326"/>
      <c r="AJ11" s="266"/>
      <c r="AK11" s="266"/>
      <c r="AL11" s="766"/>
      <c r="AM11" s="266"/>
      <c r="AN11" s="342">
        <f t="shared" si="1"/>
        <v>29</v>
      </c>
      <c r="AO11" s="344">
        <f t="shared" si="1"/>
        <v>2424.2</v>
      </c>
    </row>
    <row r="12" spans="1:41" ht="21">
      <c r="A12" s="10" t="s">
        <v>325</v>
      </c>
      <c r="B12" s="129"/>
      <c r="C12" s="266"/>
      <c r="D12" s="11"/>
      <c r="E12" s="266"/>
      <c r="F12" s="11"/>
      <c r="G12" s="266"/>
      <c r="H12" s="11"/>
      <c r="I12" s="326"/>
      <c r="J12" s="11"/>
      <c r="K12" s="326"/>
      <c r="L12" s="11"/>
      <c r="M12" s="326"/>
      <c r="N12" s="11"/>
      <c r="O12" s="326"/>
      <c r="P12" s="11"/>
      <c r="Q12" s="326"/>
      <c r="R12" s="11"/>
      <c r="S12" s="326"/>
      <c r="T12" s="11"/>
      <c r="U12" s="326"/>
      <c r="V12" s="11"/>
      <c r="W12" s="326"/>
      <c r="X12" s="11">
        <v>2</v>
      </c>
      <c r="Y12" s="326">
        <v>176.6</v>
      </c>
      <c r="Z12" s="11"/>
      <c r="AA12" s="326"/>
      <c r="AB12" s="11"/>
      <c r="AC12" s="326"/>
      <c r="AD12" s="11"/>
      <c r="AE12" s="326"/>
      <c r="AF12" s="11"/>
      <c r="AG12" s="326"/>
      <c r="AH12" s="11"/>
      <c r="AI12" s="326"/>
      <c r="AJ12" s="266"/>
      <c r="AK12" s="266"/>
      <c r="AL12" s="766"/>
      <c r="AM12" s="266"/>
      <c r="AN12" s="342">
        <f t="shared" si="1"/>
        <v>2</v>
      </c>
      <c r="AO12" s="344">
        <f t="shared" si="1"/>
        <v>176.6</v>
      </c>
    </row>
    <row r="13" spans="1:41" ht="21">
      <c r="A13" s="16" t="s">
        <v>19</v>
      </c>
      <c r="B13" s="191">
        <v>4</v>
      </c>
      <c r="C13" s="548">
        <v>1651.4</v>
      </c>
      <c r="D13" s="537"/>
      <c r="E13" s="548"/>
      <c r="F13" s="191"/>
      <c r="G13" s="548"/>
      <c r="H13" s="18"/>
      <c r="I13" s="735"/>
      <c r="J13" s="537"/>
      <c r="K13" s="538"/>
      <c r="L13" s="537"/>
      <c r="M13" s="538"/>
      <c r="N13" s="537"/>
      <c r="O13" s="538"/>
      <c r="P13" s="537"/>
      <c r="Q13" s="538"/>
      <c r="R13" s="537">
        <v>1</v>
      </c>
      <c r="S13" s="538">
        <v>37.6</v>
      </c>
      <c r="T13" s="537"/>
      <c r="U13" s="538"/>
      <c r="V13" s="17"/>
      <c r="W13" s="327"/>
      <c r="X13" s="17"/>
      <c r="Y13" s="327"/>
      <c r="Z13" s="17">
        <v>2</v>
      </c>
      <c r="AA13" s="327">
        <v>1237</v>
      </c>
      <c r="AB13" s="17"/>
      <c r="AC13" s="327"/>
      <c r="AD13" s="17"/>
      <c r="AE13" s="327"/>
      <c r="AF13" s="17">
        <v>4</v>
      </c>
      <c r="AG13" s="327">
        <v>567</v>
      </c>
      <c r="AH13" s="17"/>
      <c r="AI13" s="327"/>
      <c r="AJ13" s="297"/>
      <c r="AK13" s="297">
        <v>698.1</v>
      </c>
      <c r="AL13" s="1002"/>
      <c r="AM13" s="297"/>
      <c r="AN13" s="343">
        <f t="shared" si="1"/>
        <v>11</v>
      </c>
      <c r="AO13" s="345">
        <f t="shared" si="1"/>
        <v>4191.1</v>
      </c>
    </row>
    <row r="14" spans="1:41" ht="21">
      <c r="A14" s="347" t="s">
        <v>20</v>
      </c>
      <c r="B14" s="129"/>
      <c r="C14" s="266"/>
      <c r="D14" s="11"/>
      <c r="E14" s="266"/>
      <c r="F14" s="11"/>
      <c r="G14" s="266"/>
      <c r="H14" s="11"/>
      <c r="I14" s="326"/>
      <c r="J14" s="11"/>
      <c r="K14" s="326"/>
      <c r="L14" s="11"/>
      <c r="M14" s="326"/>
      <c r="N14" s="11"/>
      <c r="O14" s="326"/>
      <c r="P14" s="11"/>
      <c r="Q14" s="326"/>
      <c r="R14" s="11"/>
      <c r="S14" s="326"/>
      <c r="T14" s="11"/>
      <c r="U14" s="326"/>
      <c r="V14" s="11"/>
      <c r="W14" s="326"/>
      <c r="X14" s="11"/>
      <c r="Y14" s="326"/>
      <c r="Z14" s="11"/>
      <c r="AA14" s="326"/>
      <c r="AB14" s="11"/>
      <c r="AC14" s="326"/>
      <c r="AD14" s="11"/>
      <c r="AE14" s="326"/>
      <c r="AF14" s="11"/>
      <c r="AG14" s="326"/>
      <c r="AH14" s="11"/>
      <c r="AI14" s="326"/>
      <c r="AJ14" s="266"/>
      <c r="AK14" s="266"/>
      <c r="AL14" s="766"/>
      <c r="AM14" s="266"/>
      <c r="AN14" s="850"/>
      <c r="AO14" s="851"/>
    </row>
    <row r="15" spans="1:41" ht="21.75">
      <c r="A15" s="10" t="s">
        <v>300</v>
      </c>
      <c r="B15" s="129">
        <v>1</v>
      </c>
      <c r="C15" s="266">
        <v>80.6</v>
      </c>
      <c r="D15" s="11"/>
      <c r="E15" s="266"/>
      <c r="F15" s="11"/>
      <c r="G15" s="266"/>
      <c r="H15" s="11"/>
      <c r="I15" s="326"/>
      <c r="J15" s="11"/>
      <c r="K15" s="326"/>
      <c r="L15" s="11"/>
      <c r="M15" s="326"/>
      <c r="N15" s="11"/>
      <c r="O15" s="326"/>
      <c r="P15" s="11"/>
      <c r="Q15" s="326"/>
      <c r="R15" s="11"/>
      <c r="S15" s="326"/>
      <c r="T15" s="11"/>
      <c r="U15" s="326"/>
      <c r="V15" s="749"/>
      <c r="W15" s="749"/>
      <c r="X15" s="11">
        <v>2</v>
      </c>
      <c r="Y15" s="326">
        <v>57.8</v>
      </c>
      <c r="Z15" s="11"/>
      <c r="AA15" s="326"/>
      <c r="AB15" s="11"/>
      <c r="AC15" s="326"/>
      <c r="AD15" s="11"/>
      <c r="AE15" s="326"/>
      <c r="AF15" s="11"/>
      <c r="AG15" s="326"/>
      <c r="AH15" s="11"/>
      <c r="AI15" s="326"/>
      <c r="AJ15" s="266"/>
      <c r="AK15" s="266"/>
      <c r="AL15" s="766"/>
      <c r="AM15" s="266"/>
      <c r="AN15" s="342">
        <f aca="true" t="shared" si="2" ref="AN15:AO19">SUM(B15,D15,F15,H15,J15,L15,N15,P15,R15,T15,V15,Z15,X15,AB15,AD15,AF15,AH15,AJ15,AL15)</f>
        <v>3</v>
      </c>
      <c r="AO15" s="344">
        <f t="shared" si="2"/>
        <v>138.39999999999998</v>
      </c>
    </row>
    <row r="16" spans="1:41" ht="21.75">
      <c r="A16" s="10" t="s">
        <v>21</v>
      </c>
      <c r="B16" s="129">
        <v>6</v>
      </c>
      <c r="C16" s="266">
        <v>555.7</v>
      </c>
      <c r="D16" s="11"/>
      <c r="E16" s="266"/>
      <c r="F16" s="11"/>
      <c r="G16" s="266"/>
      <c r="H16" s="11"/>
      <c r="I16" s="326"/>
      <c r="J16" s="11"/>
      <c r="K16" s="326"/>
      <c r="L16" s="11"/>
      <c r="M16" s="326"/>
      <c r="N16" s="11"/>
      <c r="O16" s="326"/>
      <c r="P16" s="11"/>
      <c r="Q16" s="326"/>
      <c r="R16" s="11"/>
      <c r="S16" s="326"/>
      <c r="T16" s="11"/>
      <c r="U16" s="326"/>
      <c r="V16" s="749">
        <v>1</v>
      </c>
      <c r="W16" s="749">
        <v>74.2</v>
      </c>
      <c r="X16" s="11"/>
      <c r="Y16" s="326"/>
      <c r="Z16" s="11">
        <v>1</v>
      </c>
      <c r="AA16" s="326">
        <v>145.6</v>
      </c>
      <c r="AB16" s="11">
        <v>3</v>
      </c>
      <c r="AC16" s="326">
        <v>1253.9</v>
      </c>
      <c r="AD16" s="11"/>
      <c r="AE16" s="326"/>
      <c r="AF16" s="11">
        <v>1</v>
      </c>
      <c r="AG16" s="326">
        <v>149.7</v>
      </c>
      <c r="AH16" s="11"/>
      <c r="AI16" s="326"/>
      <c r="AJ16" s="266">
        <v>1</v>
      </c>
      <c r="AK16" s="266">
        <v>63</v>
      </c>
      <c r="AL16" s="766"/>
      <c r="AM16" s="266"/>
      <c r="AN16" s="342">
        <f t="shared" si="2"/>
        <v>13</v>
      </c>
      <c r="AO16" s="344">
        <f t="shared" si="2"/>
        <v>2242.1</v>
      </c>
    </row>
    <row r="17" spans="1:41" ht="21">
      <c r="A17" s="10" t="s">
        <v>636</v>
      </c>
      <c r="B17" s="129"/>
      <c r="C17" s="266"/>
      <c r="D17" s="11"/>
      <c r="E17" s="266"/>
      <c r="F17" s="11"/>
      <c r="G17" s="266"/>
      <c r="H17" s="11"/>
      <c r="I17" s="326"/>
      <c r="J17" s="11"/>
      <c r="K17" s="326"/>
      <c r="L17" s="11"/>
      <c r="M17" s="326"/>
      <c r="N17" s="11"/>
      <c r="O17" s="326"/>
      <c r="P17" s="11"/>
      <c r="Q17" s="326"/>
      <c r="R17" s="11"/>
      <c r="S17" s="326"/>
      <c r="T17" s="11"/>
      <c r="U17" s="326"/>
      <c r="V17" s="11"/>
      <c r="W17" s="326"/>
      <c r="X17" s="11"/>
      <c r="Y17" s="326">
        <v>118.8</v>
      </c>
      <c r="Z17" s="11"/>
      <c r="AA17" s="326"/>
      <c r="AB17" s="11"/>
      <c r="AC17" s="326"/>
      <c r="AD17" s="11"/>
      <c r="AE17" s="326"/>
      <c r="AF17" s="11"/>
      <c r="AG17" s="326"/>
      <c r="AH17" s="11"/>
      <c r="AI17" s="326"/>
      <c r="AJ17" s="266"/>
      <c r="AK17" s="266"/>
      <c r="AL17" s="766"/>
      <c r="AM17" s="266"/>
      <c r="AN17" s="342">
        <f t="shared" si="2"/>
        <v>0</v>
      </c>
      <c r="AO17" s="344">
        <f t="shared" si="2"/>
        <v>118.8</v>
      </c>
    </row>
    <row r="18" spans="1:41" ht="21">
      <c r="A18" s="10" t="s">
        <v>445</v>
      </c>
      <c r="B18" s="129"/>
      <c r="C18" s="266"/>
      <c r="D18" s="11"/>
      <c r="E18" s="266"/>
      <c r="F18" s="11"/>
      <c r="G18" s="266"/>
      <c r="H18" s="11"/>
      <c r="I18" s="326"/>
      <c r="J18" s="11"/>
      <c r="K18" s="326"/>
      <c r="L18" s="11"/>
      <c r="M18" s="326"/>
      <c r="N18" s="11"/>
      <c r="O18" s="326"/>
      <c r="P18" s="11"/>
      <c r="Q18" s="326"/>
      <c r="R18" s="11"/>
      <c r="S18" s="326"/>
      <c r="T18" s="11"/>
      <c r="U18" s="326"/>
      <c r="V18" s="11"/>
      <c r="W18" s="326"/>
      <c r="X18" s="11"/>
      <c r="Y18" s="326">
        <v>118.8</v>
      </c>
      <c r="Z18" s="11"/>
      <c r="AA18" s="326"/>
      <c r="AB18" s="11"/>
      <c r="AC18" s="326"/>
      <c r="AD18" s="11"/>
      <c r="AE18" s="326"/>
      <c r="AF18" s="11"/>
      <c r="AG18" s="326"/>
      <c r="AH18" s="11"/>
      <c r="AI18" s="326"/>
      <c r="AJ18" s="266"/>
      <c r="AK18" s="266"/>
      <c r="AL18" s="766"/>
      <c r="AM18" s="266"/>
      <c r="AN18" s="342">
        <f t="shared" si="2"/>
        <v>0</v>
      </c>
      <c r="AO18" s="344">
        <f t="shared" si="2"/>
        <v>118.8</v>
      </c>
    </row>
    <row r="19" spans="1:41" ht="21">
      <c r="A19" s="16" t="s">
        <v>22</v>
      </c>
      <c r="B19" s="191">
        <v>5</v>
      </c>
      <c r="C19" s="297">
        <v>419.8</v>
      </c>
      <c r="D19" s="17"/>
      <c r="E19" s="297"/>
      <c r="F19" s="17"/>
      <c r="G19" s="297"/>
      <c r="H19" s="17"/>
      <c r="I19" s="327"/>
      <c r="J19" s="17"/>
      <c r="K19" s="327"/>
      <c r="L19" s="17"/>
      <c r="M19" s="327"/>
      <c r="N19" s="17"/>
      <c r="O19" s="327"/>
      <c r="P19" s="17"/>
      <c r="Q19" s="327"/>
      <c r="R19" s="17"/>
      <c r="S19" s="327"/>
      <c r="T19" s="17"/>
      <c r="U19" s="327"/>
      <c r="V19" s="17">
        <v>2</v>
      </c>
      <c r="W19" s="327">
        <v>305.4</v>
      </c>
      <c r="X19" s="17"/>
      <c r="Y19" s="327">
        <v>118.8</v>
      </c>
      <c r="Z19" s="17">
        <v>4</v>
      </c>
      <c r="AA19" s="327">
        <v>587.9</v>
      </c>
      <c r="AB19" s="17"/>
      <c r="AC19" s="327"/>
      <c r="AD19" s="17"/>
      <c r="AE19" s="327"/>
      <c r="AF19" s="17"/>
      <c r="AG19" s="327"/>
      <c r="AH19" s="17">
        <v>27</v>
      </c>
      <c r="AI19" s="327">
        <v>3123.6</v>
      </c>
      <c r="AJ19" s="1002">
        <v>10</v>
      </c>
      <c r="AK19" s="297">
        <v>1353</v>
      </c>
      <c r="AL19" s="1002"/>
      <c r="AM19" s="297"/>
      <c r="AN19" s="343">
        <f t="shared" si="2"/>
        <v>48</v>
      </c>
      <c r="AO19" s="345">
        <f t="shared" si="2"/>
        <v>5908.5</v>
      </c>
    </row>
    <row r="20" spans="1:41" ht="21">
      <c r="A20" s="365" t="s">
        <v>23</v>
      </c>
      <c r="B20" s="129"/>
      <c r="C20" s="298"/>
      <c r="D20" s="12"/>
      <c r="E20" s="298"/>
      <c r="F20" s="129"/>
      <c r="G20" s="298"/>
      <c r="H20" s="15"/>
      <c r="I20" s="734"/>
      <c r="J20" s="12"/>
      <c r="K20" s="331"/>
      <c r="L20" s="12"/>
      <c r="M20" s="331"/>
      <c r="N20" s="12"/>
      <c r="O20" s="331"/>
      <c r="P20" s="12"/>
      <c r="Q20" s="331"/>
      <c r="R20" s="12"/>
      <c r="S20" s="331"/>
      <c r="T20" s="12"/>
      <c r="U20" s="331"/>
      <c r="V20" s="11"/>
      <c r="W20" s="326"/>
      <c r="X20" s="11"/>
      <c r="Y20" s="326"/>
      <c r="Z20" s="11"/>
      <c r="AA20" s="326"/>
      <c r="AB20" s="11"/>
      <c r="AC20" s="326"/>
      <c r="AD20" s="11"/>
      <c r="AE20" s="326"/>
      <c r="AF20" s="11"/>
      <c r="AG20" s="326"/>
      <c r="AH20" s="11"/>
      <c r="AI20" s="326"/>
      <c r="AJ20" s="266"/>
      <c r="AK20" s="266"/>
      <c r="AL20" s="766"/>
      <c r="AM20" s="266"/>
      <c r="AN20" s="850"/>
      <c r="AO20" s="851"/>
    </row>
    <row r="21" spans="1:41" ht="21">
      <c r="A21" s="10" t="s">
        <v>298</v>
      </c>
      <c r="B21" s="129">
        <v>1</v>
      </c>
      <c r="C21" s="298">
        <v>456.70000000000005</v>
      </c>
      <c r="D21" s="12"/>
      <c r="E21" s="298"/>
      <c r="F21" s="129"/>
      <c r="G21" s="298"/>
      <c r="H21" s="15"/>
      <c r="I21" s="734"/>
      <c r="J21" s="12"/>
      <c r="K21" s="331"/>
      <c r="L21" s="12"/>
      <c r="M21" s="331"/>
      <c r="N21" s="12"/>
      <c r="O21" s="331"/>
      <c r="P21" s="12"/>
      <c r="Q21" s="331"/>
      <c r="R21" s="12"/>
      <c r="S21" s="331"/>
      <c r="T21" s="12"/>
      <c r="U21" s="331"/>
      <c r="V21" s="11"/>
      <c r="W21" s="326">
        <v>221.4</v>
      </c>
      <c r="X21" s="11"/>
      <c r="Y21" s="326">
        <v>118.8</v>
      </c>
      <c r="Z21" s="11"/>
      <c r="AA21" s="326"/>
      <c r="AB21" s="11"/>
      <c r="AC21" s="326"/>
      <c r="AD21" s="11"/>
      <c r="AE21" s="326"/>
      <c r="AF21" s="11"/>
      <c r="AG21" s="326"/>
      <c r="AH21" s="11">
        <v>2</v>
      </c>
      <c r="AI21" s="326">
        <v>180.2</v>
      </c>
      <c r="AJ21" s="266"/>
      <c r="AK21" s="266"/>
      <c r="AL21" s="766"/>
      <c r="AM21" s="266"/>
      <c r="AN21" s="342">
        <f aca="true" t="shared" si="3" ref="AN21:AO23">SUM(B21,D21,F21,H21,J21,L21,N21,P21,R21,T21,V21,Z21,X21,AB21,AD21,AF21,AH21,AJ21,AL21)</f>
        <v>3</v>
      </c>
      <c r="AO21" s="344">
        <f t="shared" si="3"/>
        <v>977.0999999999999</v>
      </c>
    </row>
    <row r="22" spans="1:41" ht="21">
      <c r="A22" s="10" t="s">
        <v>24</v>
      </c>
      <c r="B22" s="129">
        <v>2</v>
      </c>
      <c r="C22" s="298">
        <v>164.6</v>
      </c>
      <c r="D22" s="12"/>
      <c r="E22" s="298"/>
      <c r="F22" s="129"/>
      <c r="G22" s="298"/>
      <c r="H22" s="15"/>
      <c r="I22" s="734"/>
      <c r="J22" s="12"/>
      <c r="K22" s="331"/>
      <c r="L22" s="12"/>
      <c r="M22" s="331"/>
      <c r="N22" s="12"/>
      <c r="O22" s="331"/>
      <c r="P22" s="12"/>
      <c r="Q22" s="331"/>
      <c r="R22" s="12">
        <v>2</v>
      </c>
      <c r="S22" s="331">
        <v>75.2</v>
      </c>
      <c r="T22" s="12"/>
      <c r="U22" s="331"/>
      <c r="V22" s="11">
        <v>2</v>
      </c>
      <c r="W22" s="326">
        <v>181.6</v>
      </c>
      <c r="X22" s="11"/>
      <c r="Y22" s="326">
        <v>237.6</v>
      </c>
      <c r="Z22" s="11">
        <v>2</v>
      </c>
      <c r="AA22" s="326">
        <v>230.60000000000002</v>
      </c>
      <c r="AB22" s="11"/>
      <c r="AC22" s="326"/>
      <c r="AD22" s="11">
        <v>25</v>
      </c>
      <c r="AE22" s="326">
        <v>2942.1</v>
      </c>
      <c r="AF22" s="11">
        <v>7</v>
      </c>
      <c r="AG22" s="326">
        <v>773.3</v>
      </c>
      <c r="AH22" s="11">
        <v>4</v>
      </c>
      <c r="AI22" s="326">
        <v>1948.8</v>
      </c>
      <c r="AJ22" s="266">
        <v>4</v>
      </c>
      <c r="AK22" s="266">
        <v>239.3</v>
      </c>
      <c r="AL22" s="766"/>
      <c r="AM22" s="266"/>
      <c r="AN22" s="342">
        <f t="shared" si="3"/>
        <v>48</v>
      </c>
      <c r="AO22" s="344">
        <f t="shared" si="3"/>
        <v>6793.1</v>
      </c>
    </row>
    <row r="23" spans="1:41" ht="21">
      <c r="A23" s="10" t="s">
        <v>25</v>
      </c>
      <c r="B23" s="129">
        <v>20</v>
      </c>
      <c r="C23" s="298">
        <v>2503.6</v>
      </c>
      <c r="D23" s="12"/>
      <c r="E23" s="298">
        <v>391.8</v>
      </c>
      <c r="F23" s="129"/>
      <c r="G23" s="298">
        <v>1367.9</v>
      </c>
      <c r="H23" s="15">
        <v>18</v>
      </c>
      <c r="I23" s="734">
        <v>5834.3</v>
      </c>
      <c r="J23" s="12"/>
      <c r="K23" s="331">
        <v>509.2</v>
      </c>
      <c r="L23" s="12"/>
      <c r="M23" s="331"/>
      <c r="N23" s="12">
        <v>6</v>
      </c>
      <c r="O23" s="331">
        <v>2360.3</v>
      </c>
      <c r="P23" s="12"/>
      <c r="Q23" s="331">
        <v>655.8</v>
      </c>
      <c r="R23" s="12">
        <v>1</v>
      </c>
      <c r="S23" s="331">
        <v>37.6</v>
      </c>
      <c r="T23" s="12"/>
      <c r="U23" s="331"/>
      <c r="V23" s="11">
        <v>17</v>
      </c>
      <c r="W23" s="326">
        <v>6153.7</v>
      </c>
      <c r="X23" s="11"/>
      <c r="Y23" s="326">
        <v>6982.800000000001</v>
      </c>
      <c r="Z23" s="11">
        <v>57</v>
      </c>
      <c r="AA23" s="326">
        <v>9025.5</v>
      </c>
      <c r="AB23" s="11">
        <v>8</v>
      </c>
      <c r="AC23" s="326">
        <v>10859.7</v>
      </c>
      <c r="AD23" s="11"/>
      <c r="AE23" s="326">
        <v>288.7</v>
      </c>
      <c r="AF23" s="11">
        <v>1</v>
      </c>
      <c r="AG23" s="326">
        <v>560.1</v>
      </c>
      <c r="AH23" s="11">
        <v>2</v>
      </c>
      <c r="AI23" s="326">
        <v>220.7</v>
      </c>
      <c r="AJ23" s="766">
        <v>8</v>
      </c>
      <c r="AK23" s="266">
        <v>2043.6</v>
      </c>
      <c r="AL23" s="766">
        <v>1</v>
      </c>
      <c r="AM23" s="266">
        <v>2583.3</v>
      </c>
      <c r="AN23" s="342">
        <f t="shared" si="3"/>
        <v>139</v>
      </c>
      <c r="AO23" s="344">
        <f t="shared" si="3"/>
        <v>52378.59999999999</v>
      </c>
    </row>
    <row r="24" spans="1:41" ht="21">
      <c r="A24" s="10" t="s">
        <v>26</v>
      </c>
      <c r="B24" s="129"/>
      <c r="C24" s="298"/>
      <c r="D24" s="12"/>
      <c r="E24" s="298"/>
      <c r="F24" s="129"/>
      <c r="G24" s="298"/>
      <c r="H24" s="15"/>
      <c r="I24" s="734"/>
      <c r="J24" s="12"/>
      <c r="K24" s="331"/>
      <c r="L24" s="12"/>
      <c r="M24" s="331"/>
      <c r="N24" s="12"/>
      <c r="O24" s="331"/>
      <c r="P24" s="12"/>
      <c r="Q24" s="331"/>
      <c r="R24" s="12">
        <v>2</v>
      </c>
      <c r="S24" s="331">
        <v>75.2</v>
      </c>
      <c r="T24" s="12"/>
      <c r="U24" s="331"/>
      <c r="V24" s="11"/>
      <c r="W24" s="326"/>
      <c r="X24" s="11"/>
      <c r="Y24" s="326">
        <v>118.8</v>
      </c>
      <c r="Z24" s="11">
        <v>1</v>
      </c>
      <c r="AA24" s="326">
        <v>95.8</v>
      </c>
      <c r="AB24" s="11"/>
      <c r="AC24" s="326"/>
      <c r="AD24" s="11"/>
      <c r="AE24" s="326"/>
      <c r="AF24" s="11"/>
      <c r="AG24" s="326"/>
      <c r="AH24" s="11">
        <v>2</v>
      </c>
      <c r="AI24" s="326">
        <v>176.6</v>
      </c>
      <c r="AJ24" s="766"/>
      <c r="AK24" s="266"/>
      <c r="AL24" s="766"/>
      <c r="AM24" s="266"/>
      <c r="AN24" s="342">
        <f aca="true" t="shared" si="4" ref="AN24:AN35">SUM(B24,D24,F24,H24,J24,L24,N24,P24,R24,T24,V24,Z24,X24,AB24,AD24,AF24,AH24,AJ24,AL24)</f>
        <v>5</v>
      </c>
      <c r="AO24" s="344">
        <f aca="true" t="shared" si="5" ref="AO24:AO35">SUM(C24,E24,G24,I24,K24,M24,O24,Q24,S24,U24,W24,AA24,Y24,AC24,AE24,AG24,AI24,AK24,AM24)</f>
        <v>466.4</v>
      </c>
    </row>
    <row r="25" spans="1:41" ht="21">
      <c r="A25" s="10" t="s">
        <v>327</v>
      </c>
      <c r="B25" s="129"/>
      <c r="C25" s="298"/>
      <c r="D25" s="12"/>
      <c r="E25" s="298"/>
      <c r="F25" s="129"/>
      <c r="G25" s="298"/>
      <c r="H25" s="15"/>
      <c r="I25" s="734"/>
      <c r="J25" s="12"/>
      <c r="K25" s="331"/>
      <c r="L25" s="12"/>
      <c r="M25" s="331"/>
      <c r="N25" s="12"/>
      <c r="O25" s="331"/>
      <c r="P25" s="12"/>
      <c r="Q25" s="331"/>
      <c r="R25" s="12">
        <v>1</v>
      </c>
      <c r="S25" s="331">
        <v>37.6</v>
      </c>
      <c r="T25" s="12"/>
      <c r="U25" s="331"/>
      <c r="V25" s="11">
        <v>2</v>
      </c>
      <c r="W25" s="326">
        <v>288.7</v>
      </c>
      <c r="X25" s="11"/>
      <c r="Y25" s="326"/>
      <c r="Z25" s="11">
        <v>3</v>
      </c>
      <c r="AA25" s="326">
        <v>430.4</v>
      </c>
      <c r="AB25" s="11"/>
      <c r="AC25" s="326"/>
      <c r="AD25" s="11">
        <v>1</v>
      </c>
      <c r="AE25" s="326">
        <v>100.9</v>
      </c>
      <c r="AF25" s="11">
        <v>3</v>
      </c>
      <c r="AG25" s="326">
        <v>354.5</v>
      </c>
      <c r="AH25" s="11"/>
      <c r="AI25" s="326"/>
      <c r="AJ25" s="766">
        <v>1</v>
      </c>
      <c r="AK25" s="266">
        <v>141.4</v>
      </c>
      <c r="AL25" s="766"/>
      <c r="AM25" s="266"/>
      <c r="AN25" s="342">
        <f t="shared" si="4"/>
        <v>11</v>
      </c>
      <c r="AO25" s="344">
        <f t="shared" si="5"/>
        <v>1353.5</v>
      </c>
    </row>
    <row r="26" spans="1:41" ht="21">
      <c r="A26" s="10" t="s">
        <v>27</v>
      </c>
      <c r="B26" s="129">
        <v>2</v>
      </c>
      <c r="C26" s="298">
        <v>292.5</v>
      </c>
      <c r="D26" s="12"/>
      <c r="E26" s="298"/>
      <c r="F26" s="129"/>
      <c r="G26" s="298"/>
      <c r="H26" s="15"/>
      <c r="I26" s="734"/>
      <c r="J26" s="12"/>
      <c r="K26" s="331"/>
      <c r="L26" s="12"/>
      <c r="M26" s="331"/>
      <c r="N26" s="12"/>
      <c r="O26" s="331"/>
      <c r="P26" s="12"/>
      <c r="Q26" s="331"/>
      <c r="R26" s="12"/>
      <c r="S26" s="331"/>
      <c r="T26" s="12"/>
      <c r="U26" s="331"/>
      <c r="V26" s="11"/>
      <c r="W26" s="326"/>
      <c r="X26" s="11"/>
      <c r="Y26" s="326"/>
      <c r="Z26" s="11">
        <v>2</v>
      </c>
      <c r="AA26" s="326">
        <v>302</v>
      </c>
      <c r="AB26" s="11"/>
      <c r="AC26" s="326"/>
      <c r="AD26" s="11"/>
      <c r="AE26" s="326"/>
      <c r="AF26" s="11">
        <v>1</v>
      </c>
      <c r="AG26" s="326">
        <v>123.3</v>
      </c>
      <c r="AH26" s="11"/>
      <c r="AI26" s="326"/>
      <c r="AJ26" s="266">
        <v>3</v>
      </c>
      <c r="AK26" s="266">
        <v>361.1</v>
      </c>
      <c r="AL26" s="766"/>
      <c r="AM26" s="266"/>
      <c r="AN26" s="342">
        <f t="shared" si="4"/>
        <v>8</v>
      </c>
      <c r="AO26" s="344">
        <f t="shared" si="5"/>
        <v>1078.9</v>
      </c>
    </row>
    <row r="27" spans="1:41" ht="21">
      <c r="A27" s="10" t="s">
        <v>329</v>
      </c>
      <c r="B27" s="129"/>
      <c r="C27" s="298"/>
      <c r="D27" s="12"/>
      <c r="E27" s="298"/>
      <c r="F27" s="129"/>
      <c r="G27" s="298"/>
      <c r="H27" s="15"/>
      <c r="I27" s="734"/>
      <c r="J27" s="12"/>
      <c r="K27" s="331"/>
      <c r="L27" s="12"/>
      <c r="M27" s="331"/>
      <c r="N27" s="12"/>
      <c r="O27" s="331"/>
      <c r="P27" s="12"/>
      <c r="Q27" s="331"/>
      <c r="R27" s="12"/>
      <c r="S27" s="331"/>
      <c r="T27" s="12"/>
      <c r="U27" s="331"/>
      <c r="V27" s="11"/>
      <c r="W27" s="326"/>
      <c r="X27" s="11"/>
      <c r="Y27" s="326"/>
      <c r="Z27" s="11">
        <v>1</v>
      </c>
      <c r="AA27" s="326">
        <v>178.4</v>
      </c>
      <c r="AB27" s="11"/>
      <c r="AC27" s="326"/>
      <c r="AD27" s="11"/>
      <c r="AE27" s="326"/>
      <c r="AF27" s="11"/>
      <c r="AG27" s="326"/>
      <c r="AH27" s="11"/>
      <c r="AI27" s="326"/>
      <c r="AJ27" s="266"/>
      <c r="AK27" s="266"/>
      <c r="AL27" s="766"/>
      <c r="AM27" s="266"/>
      <c r="AN27" s="342">
        <f t="shared" si="4"/>
        <v>1</v>
      </c>
      <c r="AO27" s="344">
        <f t="shared" si="5"/>
        <v>178.4</v>
      </c>
    </row>
    <row r="28" spans="1:41" ht="21">
      <c r="A28" s="10" t="s">
        <v>28</v>
      </c>
      <c r="B28" s="129">
        <v>2</v>
      </c>
      <c r="C28" s="298">
        <v>236.4</v>
      </c>
      <c r="D28" s="12">
        <v>3</v>
      </c>
      <c r="E28" s="298">
        <v>1490.4</v>
      </c>
      <c r="F28" s="129"/>
      <c r="G28" s="298"/>
      <c r="H28" s="15"/>
      <c r="I28" s="734"/>
      <c r="J28" s="12"/>
      <c r="K28" s="331"/>
      <c r="L28" s="12"/>
      <c r="M28" s="331"/>
      <c r="N28" s="12"/>
      <c r="O28" s="331"/>
      <c r="P28" s="12"/>
      <c r="Q28" s="331"/>
      <c r="R28" s="12">
        <v>1</v>
      </c>
      <c r="S28" s="331">
        <v>37.6</v>
      </c>
      <c r="T28" s="12"/>
      <c r="U28" s="331"/>
      <c r="V28" s="11">
        <v>4</v>
      </c>
      <c r="W28" s="326">
        <v>648.5</v>
      </c>
      <c r="X28" s="11"/>
      <c r="Y28" s="326">
        <v>452.7</v>
      </c>
      <c r="Z28" s="11">
        <v>6</v>
      </c>
      <c r="AA28" s="326">
        <v>721.5</v>
      </c>
      <c r="AB28" s="11"/>
      <c r="AC28" s="326"/>
      <c r="AD28" s="11"/>
      <c r="AE28" s="326"/>
      <c r="AF28" s="11"/>
      <c r="AG28" s="326"/>
      <c r="AH28" s="11">
        <v>1</v>
      </c>
      <c r="AI28" s="326">
        <v>89.9</v>
      </c>
      <c r="AJ28" s="266"/>
      <c r="AK28" s="266"/>
      <c r="AL28" s="766"/>
      <c r="AM28" s="266">
        <v>282.4</v>
      </c>
      <c r="AN28" s="342">
        <f t="shared" si="4"/>
        <v>17</v>
      </c>
      <c r="AO28" s="344">
        <f t="shared" si="5"/>
        <v>3959.4</v>
      </c>
    </row>
    <row r="29" spans="1:41" ht="21">
      <c r="A29" s="10" t="s">
        <v>29</v>
      </c>
      <c r="B29" s="129">
        <v>4</v>
      </c>
      <c r="C29" s="298">
        <v>1089.4</v>
      </c>
      <c r="D29" s="12"/>
      <c r="E29" s="298"/>
      <c r="F29" s="129"/>
      <c r="G29" s="298"/>
      <c r="H29" s="15"/>
      <c r="I29" s="734"/>
      <c r="J29" s="12"/>
      <c r="K29" s="331"/>
      <c r="L29" s="12"/>
      <c r="M29" s="331"/>
      <c r="N29" s="12"/>
      <c r="O29" s="331"/>
      <c r="P29" s="12"/>
      <c r="Q29" s="331"/>
      <c r="R29" s="12">
        <v>1</v>
      </c>
      <c r="S29" s="331">
        <v>37.6</v>
      </c>
      <c r="T29" s="12"/>
      <c r="U29" s="331"/>
      <c r="V29" s="11">
        <v>6</v>
      </c>
      <c r="W29" s="326">
        <v>635.1999999999999</v>
      </c>
      <c r="X29" s="11"/>
      <c r="Y29" s="326">
        <v>118.8</v>
      </c>
      <c r="Z29" s="11">
        <v>6</v>
      </c>
      <c r="AA29" s="326">
        <v>1324.3999999999999</v>
      </c>
      <c r="AB29" s="11"/>
      <c r="AC29" s="326"/>
      <c r="AD29" s="11"/>
      <c r="AE29" s="326">
        <v>524</v>
      </c>
      <c r="AF29" s="11">
        <v>1</v>
      </c>
      <c r="AG29" s="326">
        <v>100.5</v>
      </c>
      <c r="AH29" s="11"/>
      <c r="AI29" s="326"/>
      <c r="AJ29" s="266"/>
      <c r="AK29" s="266"/>
      <c r="AL29" s="766"/>
      <c r="AM29" s="266"/>
      <c r="AN29" s="342">
        <f t="shared" si="4"/>
        <v>18</v>
      </c>
      <c r="AO29" s="344">
        <f t="shared" si="5"/>
        <v>3829.8999999999996</v>
      </c>
    </row>
    <row r="30" spans="1:41" ht="21">
      <c r="A30" s="10" t="s">
        <v>195</v>
      </c>
      <c r="B30" s="129"/>
      <c r="C30" s="298"/>
      <c r="D30" s="12"/>
      <c r="E30" s="298"/>
      <c r="F30" s="129"/>
      <c r="G30" s="298"/>
      <c r="H30" s="15"/>
      <c r="I30" s="734"/>
      <c r="J30" s="12"/>
      <c r="K30" s="331"/>
      <c r="L30" s="12"/>
      <c r="M30" s="331"/>
      <c r="N30" s="12"/>
      <c r="O30" s="331"/>
      <c r="P30" s="12"/>
      <c r="Q30" s="331"/>
      <c r="R30" s="12">
        <v>1</v>
      </c>
      <c r="S30" s="331">
        <v>37.6</v>
      </c>
      <c r="T30" s="12"/>
      <c r="U30" s="331"/>
      <c r="V30" s="11"/>
      <c r="W30" s="326"/>
      <c r="X30" s="11"/>
      <c r="Y30" s="326"/>
      <c r="Z30" s="11"/>
      <c r="AA30" s="326"/>
      <c r="AB30" s="11"/>
      <c r="AC30" s="326"/>
      <c r="AD30" s="11"/>
      <c r="AE30" s="326"/>
      <c r="AF30" s="11">
        <v>1</v>
      </c>
      <c r="AG30" s="326">
        <v>123.9</v>
      </c>
      <c r="AH30" s="11"/>
      <c r="AI30" s="326"/>
      <c r="AJ30" s="266"/>
      <c r="AK30" s="266"/>
      <c r="AL30" s="766"/>
      <c r="AM30" s="266"/>
      <c r="AN30" s="342">
        <f t="shared" si="4"/>
        <v>2</v>
      </c>
      <c r="AO30" s="344">
        <f t="shared" si="5"/>
        <v>161.5</v>
      </c>
    </row>
    <row r="31" spans="1:41" ht="21">
      <c r="A31" s="10" t="s">
        <v>30</v>
      </c>
      <c r="B31" s="129">
        <v>4</v>
      </c>
      <c r="C31" s="298">
        <v>1345.1999999999998</v>
      </c>
      <c r="D31" s="12"/>
      <c r="E31" s="298"/>
      <c r="F31" s="129"/>
      <c r="G31" s="298"/>
      <c r="H31" s="15"/>
      <c r="I31" s="734"/>
      <c r="J31" s="12"/>
      <c r="K31" s="331">
        <v>260</v>
      </c>
      <c r="L31" s="12"/>
      <c r="M31" s="331"/>
      <c r="N31" s="12"/>
      <c r="O31" s="331"/>
      <c r="P31" s="12"/>
      <c r="Q31" s="331"/>
      <c r="R31" s="12">
        <v>1</v>
      </c>
      <c r="S31" s="331">
        <v>37.6</v>
      </c>
      <c r="T31" s="12"/>
      <c r="U31" s="331"/>
      <c r="V31" s="11">
        <v>2</v>
      </c>
      <c r="W31" s="326">
        <v>422.8</v>
      </c>
      <c r="X31" s="11"/>
      <c r="Y31" s="326"/>
      <c r="Z31" s="11">
        <v>2</v>
      </c>
      <c r="AA31" s="326">
        <v>219.7</v>
      </c>
      <c r="AB31" s="11"/>
      <c r="AC31" s="326"/>
      <c r="AD31" s="11"/>
      <c r="AE31" s="326"/>
      <c r="AF31" s="11">
        <v>2</v>
      </c>
      <c r="AG31" s="326">
        <v>217.2</v>
      </c>
      <c r="AH31" s="11">
        <v>3</v>
      </c>
      <c r="AI31" s="326">
        <v>336.20000000000005</v>
      </c>
      <c r="AJ31" s="266">
        <v>2</v>
      </c>
      <c r="AK31" s="266">
        <v>183.10000000000002</v>
      </c>
      <c r="AL31" s="766"/>
      <c r="AM31" s="266">
        <v>277.5</v>
      </c>
      <c r="AN31" s="342">
        <f t="shared" si="4"/>
        <v>16</v>
      </c>
      <c r="AO31" s="344">
        <f t="shared" si="5"/>
        <v>3299.2999999999997</v>
      </c>
    </row>
    <row r="32" spans="1:41" ht="21">
      <c r="A32" s="10" t="s">
        <v>182</v>
      </c>
      <c r="B32" s="129"/>
      <c r="C32" s="298"/>
      <c r="D32" s="12"/>
      <c r="E32" s="298"/>
      <c r="F32" s="129"/>
      <c r="G32" s="298"/>
      <c r="H32" s="15"/>
      <c r="I32" s="734"/>
      <c r="J32" s="12"/>
      <c r="K32" s="331"/>
      <c r="L32" s="12"/>
      <c r="M32" s="331"/>
      <c r="N32" s="12"/>
      <c r="O32" s="331"/>
      <c r="P32" s="12"/>
      <c r="Q32" s="331"/>
      <c r="R32" s="12"/>
      <c r="S32" s="331"/>
      <c r="T32" s="12"/>
      <c r="U32" s="331"/>
      <c r="V32" s="11"/>
      <c r="W32" s="326"/>
      <c r="X32" s="11"/>
      <c r="Y32" s="326"/>
      <c r="Z32" s="11"/>
      <c r="AA32" s="326"/>
      <c r="AB32" s="11"/>
      <c r="AC32" s="326"/>
      <c r="AD32" s="11"/>
      <c r="AE32" s="326"/>
      <c r="AF32" s="11">
        <v>2</v>
      </c>
      <c r="AG32" s="326">
        <v>269.4</v>
      </c>
      <c r="AH32" s="11"/>
      <c r="AI32" s="326"/>
      <c r="AJ32" s="266"/>
      <c r="AK32" s="266"/>
      <c r="AL32" s="766"/>
      <c r="AM32" s="266"/>
      <c r="AN32" s="342">
        <f t="shared" si="4"/>
        <v>2</v>
      </c>
      <c r="AO32" s="344">
        <f t="shared" si="5"/>
        <v>269.4</v>
      </c>
    </row>
    <row r="33" spans="1:41" ht="21">
      <c r="A33" s="10" t="s">
        <v>549</v>
      </c>
      <c r="B33" s="129"/>
      <c r="C33" s="298"/>
      <c r="D33" s="12"/>
      <c r="E33" s="298"/>
      <c r="F33" s="129"/>
      <c r="G33" s="298"/>
      <c r="H33" s="15"/>
      <c r="I33" s="734"/>
      <c r="J33" s="12"/>
      <c r="K33" s="331"/>
      <c r="L33" s="12"/>
      <c r="M33" s="331"/>
      <c r="N33" s="12"/>
      <c r="O33" s="331"/>
      <c r="P33" s="12"/>
      <c r="Q33" s="331"/>
      <c r="R33" s="12">
        <v>1</v>
      </c>
      <c r="S33" s="331">
        <v>37.6</v>
      </c>
      <c r="T33" s="12"/>
      <c r="U33" s="331"/>
      <c r="V33" s="11"/>
      <c r="W33" s="326"/>
      <c r="X33" s="11"/>
      <c r="Y33" s="326"/>
      <c r="Z33" s="11"/>
      <c r="AA33" s="326"/>
      <c r="AB33" s="11"/>
      <c r="AC33" s="326"/>
      <c r="AD33" s="11"/>
      <c r="AE33" s="326"/>
      <c r="AF33" s="11"/>
      <c r="AG33" s="326"/>
      <c r="AH33" s="11"/>
      <c r="AI33" s="326"/>
      <c r="AJ33" s="266"/>
      <c r="AK33" s="266"/>
      <c r="AL33" s="766"/>
      <c r="AM33" s="266"/>
      <c r="AN33" s="342">
        <f t="shared" si="4"/>
        <v>1</v>
      </c>
      <c r="AO33" s="344">
        <f t="shared" si="5"/>
        <v>37.6</v>
      </c>
    </row>
    <row r="34" spans="1:41" ht="21">
      <c r="A34" s="10" t="s">
        <v>31</v>
      </c>
      <c r="B34" s="129">
        <v>2</v>
      </c>
      <c r="C34" s="298">
        <v>1421.4</v>
      </c>
      <c r="D34" s="12"/>
      <c r="E34" s="298"/>
      <c r="F34" s="129"/>
      <c r="G34" s="298"/>
      <c r="H34" s="15"/>
      <c r="I34" s="734"/>
      <c r="J34" s="12"/>
      <c r="K34" s="331"/>
      <c r="L34" s="12"/>
      <c r="M34" s="331"/>
      <c r="N34" s="12"/>
      <c r="O34" s="331"/>
      <c r="P34" s="12"/>
      <c r="Q34" s="331"/>
      <c r="R34" s="12">
        <v>1</v>
      </c>
      <c r="S34" s="331">
        <v>37.6</v>
      </c>
      <c r="T34" s="12"/>
      <c r="U34" s="331"/>
      <c r="V34" s="11">
        <v>4</v>
      </c>
      <c r="W34" s="326">
        <v>479.4</v>
      </c>
      <c r="X34" s="11"/>
      <c r="Y34" s="326"/>
      <c r="Z34" s="11">
        <v>6</v>
      </c>
      <c r="AA34" s="326">
        <v>1107.9</v>
      </c>
      <c r="AB34" s="11"/>
      <c r="AC34" s="326"/>
      <c r="AD34" s="11"/>
      <c r="AE34" s="326"/>
      <c r="AF34" s="11">
        <v>26</v>
      </c>
      <c r="AG34" s="326">
        <v>1691.1</v>
      </c>
      <c r="AH34" s="11">
        <v>3</v>
      </c>
      <c r="AI34" s="326">
        <v>333.6</v>
      </c>
      <c r="AJ34" s="266">
        <v>1</v>
      </c>
      <c r="AK34" s="266">
        <v>102.7</v>
      </c>
      <c r="AL34" s="766"/>
      <c r="AM34" s="266"/>
      <c r="AN34" s="342">
        <f t="shared" si="4"/>
        <v>43</v>
      </c>
      <c r="AO34" s="344">
        <f t="shared" si="5"/>
        <v>5173.7</v>
      </c>
    </row>
    <row r="35" spans="1:41" s="143" customFormat="1" ht="21">
      <c r="A35" s="10" t="s">
        <v>330</v>
      </c>
      <c r="B35" s="129">
        <v>2</v>
      </c>
      <c r="C35" s="298">
        <v>344.7</v>
      </c>
      <c r="D35" s="12"/>
      <c r="E35" s="298"/>
      <c r="F35" s="129"/>
      <c r="G35" s="298"/>
      <c r="H35" s="15"/>
      <c r="I35" s="734"/>
      <c r="J35" s="12"/>
      <c r="K35" s="331"/>
      <c r="L35" s="12"/>
      <c r="M35" s="331"/>
      <c r="N35" s="12"/>
      <c r="O35" s="331"/>
      <c r="P35" s="12"/>
      <c r="Q35" s="331"/>
      <c r="R35" s="12"/>
      <c r="S35" s="331"/>
      <c r="T35" s="12"/>
      <c r="U35" s="331"/>
      <c r="V35" s="11">
        <v>1</v>
      </c>
      <c r="W35" s="326">
        <v>151</v>
      </c>
      <c r="X35" s="11"/>
      <c r="Y35" s="326"/>
      <c r="Z35" s="11"/>
      <c r="AA35" s="326"/>
      <c r="AB35" s="11"/>
      <c r="AC35" s="326"/>
      <c r="AD35" s="11"/>
      <c r="AE35" s="326"/>
      <c r="AF35" s="11"/>
      <c r="AG35" s="326"/>
      <c r="AH35" s="11"/>
      <c r="AI35" s="326"/>
      <c r="AJ35" s="266"/>
      <c r="AK35" s="266"/>
      <c r="AL35" s="766"/>
      <c r="AM35" s="266"/>
      <c r="AN35" s="342">
        <f t="shared" si="4"/>
        <v>3</v>
      </c>
      <c r="AO35" s="344">
        <f t="shared" si="5"/>
        <v>495.7</v>
      </c>
    </row>
    <row r="36" spans="1:41" ht="21">
      <c r="A36" s="10" t="s">
        <v>332</v>
      </c>
      <c r="B36" s="191"/>
      <c r="C36" s="548"/>
      <c r="D36" s="537"/>
      <c r="E36" s="548"/>
      <c r="F36" s="191"/>
      <c r="G36" s="548"/>
      <c r="H36" s="18"/>
      <c r="I36" s="735"/>
      <c r="J36" s="537"/>
      <c r="K36" s="538"/>
      <c r="L36" s="537"/>
      <c r="M36" s="538"/>
      <c r="N36" s="537"/>
      <c r="O36" s="538"/>
      <c r="P36" s="537"/>
      <c r="Q36" s="538"/>
      <c r="R36" s="537">
        <v>1</v>
      </c>
      <c r="S36" s="538">
        <v>37.6</v>
      </c>
      <c r="T36" s="537"/>
      <c r="U36" s="538"/>
      <c r="V36" s="17"/>
      <c r="W36" s="327"/>
      <c r="X36" s="17"/>
      <c r="Y36" s="327"/>
      <c r="Z36" s="17"/>
      <c r="AA36" s="327"/>
      <c r="AB36" s="17"/>
      <c r="AC36" s="327"/>
      <c r="AD36" s="17"/>
      <c r="AE36" s="327"/>
      <c r="AF36" s="17"/>
      <c r="AG36" s="327"/>
      <c r="AH36" s="17"/>
      <c r="AI36" s="327"/>
      <c r="AJ36" s="297"/>
      <c r="AK36" s="297"/>
      <c r="AL36" s="1002"/>
      <c r="AM36" s="297"/>
      <c r="AN36" s="343">
        <f>SUM(B36,D36,F36,H36,J36,L36,N36,P36,R36,T36,V36,Z36,X36,AB36,AD36,AF36,AH36,AJ36,AL36)</f>
        <v>1</v>
      </c>
      <c r="AO36" s="345">
        <f>SUM(C36,E36,G36,I36,K36,M36,O36,Q36,S36,U36,W36,AA36,Y36,AC36,AE36,AG36,AI36,AK36,AM36)</f>
        <v>37.6</v>
      </c>
    </row>
    <row r="37" spans="1:41" ht="21">
      <c r="A37" s="347" t="s">
        <v>32</v>
      </c>
      <c r="B37" s="129"/>
      <c r="C37" s="298"/>
      <c r="D37" s="12"/>
      <c r="E37" s="298"/>
      <c r="F37" s="129"/>
      <c r="G37" s="298"/>
      <c r="H37" s="15"/>
      <c r="I37" s="734"/>
      <c r="J37" s="12"/>
      <c r="K37" s="331"/>
      <c r="L37" s="12"/>
      <c r="M37" s="331"/>
      <c r="N37" s="12"/>
      <c r="O37" s="331"/>
      <c r="P37" s="12"/>
      <c r="Q37" s="331"/>
      <c r="R37" s="12"/>
      <c r="S37" s="331"/>
      <c r="T37" s="12"/>
      <c r="U37" s="331"/>
      <c r="V37" s="11"/>
      <c r="W37" s="326"/>
      <c r="X37" s="11"/>
      <c r="Y37" s="326"/>
      <c r="Z37" s="11"/>
      <c r="AA37" s="326"/>
      <c r="AB37" s="11"/>
      <c r="AC37" s="326"/>
      <c r="AD37" s="11"/>
      <c r="AE37" s="326"/>
      <c r="AF37" s="11"/>
      <c r="AG37" s="326"/>
      <c r="AH37" s="11"/>
      <c r="AI37" s="326"/>
      <c r="AJ37" s="266"/>
      <c r="AK37" s="266"/>
      <c r="AL37" s="766"/>
      <c r="AM37" s="266"/>
      <c r="AN37" s="342"/>
      <c r="AO37" s="344"/>
    </row>
    <row r="38" spans="1:41" ht="21">
      <c r="A38" s="10" t="s">
        <v>157</v>
      </c>
      <c r="B38" s="129"/>
      <c r="C38" s="298"/>
      <c r="D38" s="12"/>
      <c r="E38" s="298"/>
      <c r="F38" s="129"/>
      <c r="G38" s="298"/>
      <c r="H38" s="15"/>
      <c r="I38" s="734"/>
      <c r="J38" s="12"/>
      <c r="K38" s="331"/>
      <c r="L38" s="12"/>
      <c r="M38" s="331"/>
      <c r="N38" s="12"/>
      <c r="O38" s="331"/>
      <c r="P38" s="12"/>
      <c r="Q38" s="331"/>
      <c r="R38" s="12"/>
      <c r="S38" s="331"/>
      <c r="T38" s="12"/>
      <c r="U38" s="331"/>
      <c r="V38" s="11">
        <v>1</v>
      </c>
      <c r="W38" s="326">
        <v>215.7</v>
      </c>
      <c r="X38" s="11"/>
      <c r="Y38" s="326"/>
      <c r="Z38" s="11"/>
      <c r="AA38" s="326"/>
      <c r="AB38" s="11"/>
      <c r="AC38" s="326"/>
      <c r="AD38" s="11"/>
      <c r="AE38" s="326"/>
      <c r="AF38" s="11"/>
      <c r="AG38" s="326"/>
      <c r="AH38" s="11"/>
      <c r="AI38" s="326"/>
      <c r="AJ38" s="266"/>
      <c r="AK38" s="266"/>
      <c r="AL38" s="766"/>
      <c r="AM38" s="266"/>
      <c r="AN38" s="342">
        <f>SUM(B38,D38,F38,H38,J38,L38,N38,P38,R38,T38,V38,Z38,X38,AB38,AD38,AF38,AH38,AJ38,AL38)</f>
        <v>1</v>
      </c>
      <c r="AO38" s="344">
        <f>SUM(C38,E38,G38,I38,K38,M38,O38,Q38,S38,U38,W38,AA38,Y38,AC38,AE38,AG38,AI38,AK38,AM38)</f>
        <v>215.7</v>
      </c>
    </row>
    <row r="39" spans="1:41" ht="21">
      <c r="A39" s="10" t="s">
        <v>128</v>
      </c>
      <c r="B39" s="129">
        <v>1</v>
      </c>
      <c r="C39" s="298">
        <v>197.4</v>
      </c>
      <c r="D39" s="12"/>
      <c r="E39" s="298"/>
      <c r="F39" s="129"/>
      <c r="G39" s="298"/>
      <c r="H39" s="15"/>
      <c r="I39" s="734"/>
      <c r="J39" s="12"/>
      <c r="K39" s="331"/>
      <c r="L39" s="12"/>
      <c r="M39" s="331"/>
      <c r="N39" s="12"/>
      <c r="O39" s="331"/>
      <c r="P39" s="12"/>
      <c r="Q39" s="331"/>
      <c r="R39" s="12">
        <v>1</v>
      </c>
      <c r="S39" s="331">
        <v>37.6</v>
      </c>
      <c r="T39" s="12">
        <v>3</v>
      </c>
      <c r="U39" s="331">
        <v>361.3</v>
      </c>
      <c r="V39" s="11">
        <v>1</v>
      </c>
      <c r="W39" s="326">
        <v>185.1</v>
      </c>
      <c r="X39" s="11"/>
      <c r="Y39" s="326">
        <v>1279.8999999999999</v>
      </c>
      <c r="Z39" s="11">
        <v>2</v>
      </c>
      <c r="AA39" s="326">
        <v>549.9</v>
      </c>
      <c r="AB39" s="11"/>
      <c r="AC39" s="326"/>
      <c r="AD39" s="11">
        <v>4</v>
      </c>
      <c r="AE39" s="326">
        <v>3083.1</v>
      </c>
      <c r="AF39" s="11">
        <v>2</v>
      </c>
      <c r="AG39" s="326">
        <v>428.4</v>
      </c>
      <c r="AH39" s="11"/>
      <c r="AI39" s="326"/>
      <c r="AJ39" s="266"/>
      <c r="AK39" s="266"/>
      <c r="AL39" s="766"/>
      <c r="AM39" s="266"/>
      <c r="AN39" s="342">
        <f aca="true" t="shared" si="6" ref="AN39:AN46">SUM(B39,D39,F39,H39,J39,L39,N39,P39,R39,T39,V39,Z39,X39,AB39,AD39,AF39,AH39,AJ39,AL39)</f>
        <v>14</v>
      </c>
      <c r="AO39" s="344">
        <f aca="true" t="shared" si="7" ref="AO39:AO46">SUM(C39,E39,G39,I39,K39,M39,O39,Q39,S39,U39,W39,AA39,Y39,AC39,AE39,AG39,AI39,AK39,AM39)</f>
        <v>6122.699999999999</v>
      </c>
    </row>
    <row r="40" spans="1:41" ht="21">
      <c r="A40" s="10" t="s">
        <v>292</v>
      </c>
      <c r="B40" s="129">
        <v>4</v>
      </c>
      <c r="C40" s="298">
        <v>934.1</v>
      </c>
      <c r="D40" s="12"/>
      <c r="E40" s="298"/>
      <c r="F40" s="129"/>
      <c r="G40" s="298"/>
      <c r="H40" s="15"/>
      <c r="I40" s="734"/>
      <c r="J40" s="12"/>
      <c r="K40" s="331"/>
      <c r="L40" s="12"/>
      <c r="M40" s="331"/>
      <c r="N40" s="12"/>
      <c r="O40" s="331"/>
      <c r="P40" s="12"/>
      <c r="Q40" s="331"/>
      <c r="R40" s="12"/>
      <c r="S40" s="331"/>
      <c r="T40" s="12"/>
      <c r="U40" s="331"/>
      <c r="V40" s="11">
        <v>1</v>
      </c>
      <c r="W40" s="326">
        <v>255</v>
      </c>
      <c r="X40" s="11"/>
      <c r="Y40" s="326">
        <v>118.8</v>
      </c>
      <c r="Z40" s="11">
        <v>2</v>
      </c>
      <c r="AA40" s="326">
        <v>515</v>
      </c>
      <c r="AB40" s="11"/>
      <c r="AC40" s="326"/>
      <c r="AD40" s="11"/>
      <c r="AE40" s="326"/>
      <c r="AF40" s="11"/>
      <c r="AG40" s="326"/>
      <c r="AH40" s="11">
        <v>1</v>
      </c>
      <c r="AI40" s="326">
        <v>298.5</v>
      </c>
      <c r="AJ40" s="266"/>
      <c r="AK40" s="266"/>
      <c r="AL40" s="766"/>
      <c r="AM40" s="266"/>
      <c r="AN40" s="342">
        <f t="shared" si="6"/>
        <v>8</v>
      </c>
      <c r="AO40" s="344">
        <f t="shared" si="7"/>
        <v>2121.3999999999996</v>
      </c>
    </row>
    <row r="41" spans="1:41" ht="21">
      <c r="A41" s="10" t="s">
        <v>299</v>
      </c>
      <c r="B41" s="129"/>
      <c r="C41" s="298"/>
      <c r="D41" s="12"/>
      <c r="E41" s="298"/>
      <c r="F41" s="129"/>
      <c r="G41" s="298"/>
      <c r="H41" s="15"/>
      <c r="I41" s="734"/>
      <c r="J41" s="12"/>
      <c r="K41" s="331"/>
      <c r="L41" s="12"/>
      <c r="M41" s="331"/>
      <c r="N41" s="12"/>
      <c r="O41" s="331"/>
      <c r="P41" s="12"/>
      <c r="Q41" s="331"/>
      <c r="R41" s="12"/>
      <c r="S41" s="331"/>
      <c r="T41" s="12"/>
      <c r="U41" s="331"/>
      <c r="V41" s="11"/>
      <c r="W41" s="326"/>
      <c r="X41" s="11"/>
      <c r="Y41" s="326">
        <v>118.8</v>
      </c>
      <c r="Z41" s="11"/>
      <c r="AA41" s="326"/>
      <c r="AB41" s="11"/>
      <c r="AC41" s="326"/>
      <c r="AD41" s="11"/>
      <c r="AE41" s="326"/>
      <c r="AF41" s="11"/>
      <c r="AG41" s="326"/>
      <c r="AH41" s="11"/>
      <c r="AI41" s="326"/>
      <c r="AJ41" s="266"/>
      <c r="AK41" s="266"/>
      <c r="AL41" s="766"/>
      <c r="AM41" s="266"/>
      <c r="AN41" s="342">
        <f t="shared" si="6"/>
        <v>0</v>
      </c>
      <c r="AO41" s="344">
        <f t="shared" si="7"/>
        <v>118.8</v>
      </c>
    </row>
    <row r="42" spans="1:41" ht="21">
      <c r="A42" s="10" t="s">
        <v>335</v>
      </c>
      <c r="B42" s="129"/>
      <c r="C42" s="298"/>
      <c r="D42" s="12"/>
      <c r="E42" s="298"/>
      <c r="F42" s="129"/>
      <c r="G42" s="298"/>
      <c r="H42" s="15"/>
      <c r="I42" s="734"/>
      <c r="J42" s="12"/>
      <c r="K42" s="331"/>
      <c r="L42" s="12"/>
      <c r="M42" s="331"/>
      <c r="N42" s="12"/>
      <c r="O42" s="331"/>
      <c r="P42" s="12"/>
      <c r="Q42" s="331"/>
      <c r="R42" s="12"/>
      <c r="S42" s="331"/>
      <c r="T42" s="12"/>
      <c r="U42" s="331"/>
      <c r="V42" s="11"/>
      <c r="W42" s="326"/>
      <c r="X42" s="11"/>
      <c r="Y42" s="326"/>
      <c r="Z42" s="11"/>
      <c r="AA42" s="326">
        <v>719.6</v>
      </c>
      <c r="AB42" s="11"/>
      <c r="AC42" s="326"/>
      <c r="AD42" s="11">
        <v>1</v>
      </c>
      <c r="AE42" s="326">
        <v>191.1</v>
      </c>
      <c r="AF42" s="11"/>
      <c r="AG42" s="326"/>
      <c r="AH42" s="11">
        <v>1</v>
      </c>
      <c r="AI42" s="326">
        <v>90.5</v>
      </c>
      <c r="AJ42" s="266"/>
      <c r="AK42" s="266"/>
      <c r="AL42" s="766"/>
      <c r="AM42" s="266"/>
      <c r="AN42" s="342">
        <f t="shared" si="6"/>
        <v>2</v>
      </c>
      <c r="AO42" s="344">
        <f t="shared" si="7"/>
        <v>1001.2</v>
      </c>
    </row>
    <row r="43" spans="1:41" ht="21">
      <c r="A43" s="10" t="s">
        <v>189</v>
      </c>
      <c r="B43" s="129"/>
      <c r="C43" s="298"/>
      <c r="D43" s="12"/>
      <c r="E43" s="298"/>
      <c r="F43" s="129"/>
      <c r="G43" s="298"/>
      <c r="H43" s="15"/>
      <c r="I43" s="734"/>
      <c r="J43" s="12"/>
      <c r="K43" s="331"/>
      <c r="L43" s="12"/>
      <c r="M43" s="331"/>
      <c r="N43" s="12"/>
      <c r="O43" s="331"/>
      <c r="P43" s="12"/>
      <c r="Q43" s="331"/>
      <c r="R43" s="12">
        <v>1</v>
      </c>
      <c r="S43" s="331">
        <v>37.6</v>
      </c>
      <c r="T43" s="12"/>
      <c r="U43" s="331"/>
      <c r="V43" s="11">
        <v>2</v>
      </c>
      <c r="W43" s="326">
        <v>434.2</v>
      </c>
      <c r="X43" s="11"/>
      <c r="Y43" s="326"/>
      <c r="Z43" s="11">
        <v>1</v>
      </c>
      <c r="AA43" s="326">
        <v>221.6</v>
      </c>
      <c r="AB43" s="11"/>
      <c r="AC43" s="326"/>
      <c r="AD43" s="11">
        <v>1</v>
      </c>
      <c r="AE43" s="326">
        <v>191.3</v>
      </c>
      <c r="AF43" s="11">
        <v>1</v>
      </c>
      <c r="AG43" s="326">
        <v>220.1</v>
      </c>
      <c r="AH43" s="11"/>
      <c r="AI43" s="326"/>
      <c r="AJ43" s="266"/>
      <c r="AK43" s="266"/>
      <c r="AL43" s="766"/>
      <c r="AM43" s="266"/>
      <c r="AN43" s="342">
        <f t="shared" si="6"/>
        <v>6</v>
      </c>
      <c r="AO43" s="344">
        <f t="shared" si="7"/>
        <v>1104.8</v>
      </c>
    </row>
    <row r="44" spans="1:41" ht="21">
      <c r="A44" s="10" t="s">
        <v>301</v>
      </c>
      <c r="B44" s="129">
        <v>1</v>
      </c>
      <c r="C44" s="298">
        <v>228.8</v>
      </c>
      <c r="D44" s="12"/>
      <c r="E44" s="298"/>
      <c r="F44" s="129"/>
      <c r="G44" s="298"/>
      <c r="H44" s="15"/>
      <c r="I44" s="734"/>
      <c r="J44" s="12"/>
      <c r="K44" s="331"/>
      <c r="L44" s="12"/>
      <c r="M44" s="331"/>
      <c r="N44" s="12"/>
      <c r="O44" s="331"/>
      <c r="P44" s="12"/>
      <c r="Q44" s="331"/>
      <c r="R44" s="12"/>
      <c r="S44" s="331"/>
      <c r="T44" s="12"/>
      <c r="U44" s="331"/>
      <c r="V44" s="11"/>
      <c r="W44" s="326"/>
      <c r="X44" s="11"/>
      <c r="Y44" s="326"/>
      <c r="Z44" s="11">
        <v>1</v>
      </c>
      <c r="AA44" s="326">
        <v>214.3</v>
      </c>
      <c r="AB44" s="11"/>
      <c r="AC44" s="326"/>
      <c r="AD44" s="11"/>
      <c r="AE44" s="326"/>
      <c r="AF44" s="11">
        <v>2</v>
      </c>
      <c r="AG44" s="326">
        <v>568.8</v>
      </c>
      <c r="AH44" s="11"/>
      <c r="AI44" s="326"/>
      <c r="AJ44" s="266"/>
      <c r="AK44" s="266"/>
      <c r="AL44" s="766"/>
      <c r="AM44" s="266"/>
      <c r="AN44" s="342">
        <f t="shared" si="6"/>
        <v>4</v>
      </c>
      <c r="AO44" s="344">
        <f t="shared" si="7"/>
        <v>1011.9</v>
      </c>
    </row>
    <row r="45" spans="1:41" ht="21">
      <c r="A45" s="10" t="s">
        <v>291</v>
      </c>
      <c r="B45" s="129"/>
      <c r="C45" s="298"/>
      <c r="D45" s="12"/>
      <c r="E45" s="298"/>
      <c r="F45" s="129"/>
      <c r="G45" s="298"/>
      <c r="H45" s="15"/>
      <c r="I45" s="734"/>
      <c r="J45" s="12"/>
      <c r="K45" s="331"/>
      <c r="L45" s="12"/>
      <c r="M45" s="331"/>
      <c r="N45" s="12"/>
      <c r="O45" s="331"/>
      <c r="P45" s="12"/>
      <c r="Q45" s="331"/>
      <c r="R45" s="12"/>
      <c r="S45" s="331"/>
      <c r="T45" s="12"/>
      <c r="U45" s="331"/>
      <c r="V45" s="11"/>
      <c r="W45" s="326"/>
      <c r="X45" s="11"/>
      <c r="Y45" s="326">
        <v>3216.4</v>
      </c>
      <c r="Z45" s="11"/>
      <c r="AA45" s="326"/>
      <c r="AB45" s="11"/>
      <c r="AC45" s="326"/>
      <c r="AD45" s="11"/>
      <c r="AE45" s="326"/>
      <c r="AF45" s="11">
        <v>2</v>
      </c>
      <c r="AG45" s="326">
        <v>389.6</v>
      </c>
      <c r="AH45" s="11"/>
      <c r="AI45" s="326"/>
      <c r="AJ45" s="266"/>
      <c r="AK45" s="266"/>
      <c r="AL45" s="766"/>
      <c r="AM45" s="266"/>
      <c r="AN45" s="342">
        <f t="shared" si="6"/>
        <v>2</v>
      </c>
      <c r="AO45" s="344">
        <f t="shared" si="7"/>
        <v>3606</v>
      </c>
    </row>
    <row r="46" spans="1:41" ht="21">
      <c r="A46" s="10" t="s">
        <v>336</v>
      </c>
      <c r="B46" s="129"/>
      <c r="C46" s="298"/>
      <c r="D46" s="12"/>
      <c r="E46" s="298"/>
      <c r="F46" s="129"/>
      <c r="G46" s="298"/>
      <c r="H46" s="15"/>
      <c r="I46" s="734"/>
      <c r="J46" s="12"/>
      <c r="K46" s="331"/>
      <c r="L46" s="12"/>
      <c r="M46" s="331"/>
      <c r="N46" s="12"/>
      <c r="O46" s="331"/>
      <c r="P46" s="12"/>
      <c r="Q46" s="331"/>
      <c r="R46" s="12"/>
      <c r="S46" s="331"/>
      <c r="T46" s="12"/>
      <c r="U46" s="331"/>
      <c r="V46" s="11"/>
      <c r="W46" s="326"/>
      <c r="X46" s="11"/>
      <c r="Y46" s="326">
        <v>118.8</v>
      </c>
      <c r="Z46" s="11"/>
      <c r="AA46" s="326"/>
      <c r="AB46" s="11"/>
      <c r="AC46" s="326"/>
      <c r="AD46" s="11"/>
      <c r="AE46" s="326"/>
      <c r="AF46" s="11"/>
      <c r="AG46" s="326"/>
      <c r="AH46" s="11"/>
      <c r="AI46" s="326"/>
      <c r="AJ46" s="266"/>
      <c r="AK46" s="266"/>
      <c r="AL46" s="766"/>
      <c r="AM46" s="266"/>
      <c r="AN46" s="342">
        <f t="shared" si="6"/>
        <v>0</v>
      </c>
      <c r="AO46" s="344">
        <f t="shared" si="7"/>
        <v>118.8</v>
      </c>
    </row>
    <row r="47" spans="1:41" s="199" customFormat="1" ht="21">
      <c r="A47" s="16" t="s">
        <v>224</v>
      </c>
      <c r="B47" s="191"/>
      <c r="C47" s="548">
        <v>75.6</v>
      </c>
      <c r="D47" s="537"/>
      <c r="E47" s="548"/>
      <c r="F47" s="191"/>
      <c r="G47" s="548"/>
      <c r="H47" s="18"/>
      <c r="I47" s="735"/>
      <c r="J47" s="537"/>
      <c r="K47" s="538"/>
      <c r="L47" s="537"/>
      <c r="M47" s="538"/>
      <c r="N47" s="537"/>
      <c r="O47" s="538"/>
      <c r="P47" s="537"/>
      <c r="Q47" s="538"/>
      <c r="R47" s="537"/>
      <c r="S47" s="538"/>
      <c r="T47" s="537"/>
      <c r="U47" s="538"/>
      <c r="V47" s="17"/>
      <c r="W47" s="327"/>
      <c r="X47" s="17"/>
      <c r="Y47" s="327">
        <v>118.8</v>
      </c>
      <c r="Z47" s="17"/>
      <c r="AA47" s="327"/>
      <c r="AB47" s="17"/>
      <c r="AC47" s="327"/>
      <c r="AD47" s="17"/>
      <c r="AE47" s="327"/>
      <c r="AF47" s="17">
        <v>2</v>
      </c>
      <c r="AG47" s="327">
        <v>634.8</v>
      </c>
      <c r="AH47" s="17"/>
      <c r="AI47" s="327"/>
      <c r="AJ47" s="297"/>
      <c r="AK47" s="297"/>
      <c r="AL47" s="1002"/>
      <c r="AM47" s="297"/>
      <c r="AN47" s="343">
        <f>SUM(B47,D47,F47,H47,J47,L47,N47,P47,R47,T47,V47,Z47,X47,AB47,AD47,AF47,AH47,AJ47,AL47)</f>
        <v>2</v>
      </c>
      <c r="AO47" s="345">
        <f>SUM(C47,E47,G47,I47,K47,M47,O47,Q47,S47,U47,W47,AA47,Y47,AC47,AE47,AG47,AI47,AK47,AM47)</f>
        <v>829.1999999999999</v>
      </c>
    </row>
    <row r="48" spans="1:41" ht="21">
      <c r="A48" s="347" t="s">
        <v>62</v>
      </c>
      <c r="B48" s="129"/>
      <c r="C48" s="266"/>
      <c r="D48" s="11"/>
      <c r="E48" s="266"/>
      <c r="F48" s="11"/>
      <c r="G48" s="266"/>
      <c r="H48" s="11"/>
      <c r="I48" s="326"/>
      <c r="J48" s="11"/>
      <c r="K48" s="326"/>
      <c r="L48" s="11"/>
      <c r="M48" s="326"/>
      <c r="N48" s="11"/>
      <c r="O48" s="326"/>
      <c r="P48" s="11"/>
      <c r="Q48" s="326"/>
      <c r="R48" s="11"/>
      <c r="S48" s="326"/>
      <c r="T48" s="11"/>
      <c r="U48" s="326"/>
      <c r="V48" s="11"/>
      <c r="W48" s="326"/>
      <c r="X48" s="11"/>
      <c r="Y48" s="326"/>
      <c r="Z48" s="11"/>
      <c r="AA48" s="326"/>
      <c r="AB48" s="11"/>
      <c r="AC48" s="326"/>
      <c r="AD48" s="11"/>
      <c r="AE48" s="326"/>
      <c r="AF48" s="11"/>
      <c r="AG48" s="326"/>
      <c r="AH48" s="11"/>
      <c r="AI48" s="326"/>
      <c r="AJ48" s="266"/>
      <c r="AK48" s="266"/>
      <c r="AL48" s="766"/>
      <c r="AM48" s="266"/>
      <c r="AN48" s="850"/>
      <c r="AO48" s="851"/>
    </row>
    <row r="49" spans="1:41" ht="21">
      <c r="A49" s="774" t="s">
        <v>432</v>
      </c>
      <c r="B49" s="129">
        <v>1</v>
      </c>
      <c r="C49" s="298">
        <v>119</v>
      </c>
      <c r="D49" s="12"/>
      <c r="E49" s="298"/>
      <c r="F49" s="129"/>
      <c r="G49" s="298"/>
      <c r="H49" s="15"/>
      <c r="I49" s="734"/>
      <c r="J49" s="12"/>
      <c r="K49" s="331"/>
      <c r="L49" s="12"/>
      <c r="M49" s="331"/>
      <c r="N49" s="12"/>
      <c r="O49" s="331"/>
      <c r="P49" s="12"/>
      <c r="Q49" s="331"/>
      <c r="R49" s="12"/>
      <c r="S49" s="331"/>
      <c r="T49" s="12"/>
      <c r="U49" s="331"/>
      <c r="V49" s="11"/>
      <c r="W49" s="326"/>
      <c r="X49" s="11"/>
      <c r="Y49" s="326"/>
      <c r="Z49" s="11">
        <v>1</v>
      </c>
      <c r="AA49" s="326">
        <v>143</v>
      </c>
      <c r="AB49" s="11"/>
      <c r="AC49" s="326"/>
      <c r="AD49" s="11"/>
      <c r="AE49" s="326"/>
      <c r="AF49" s="11">
        <v>1</v>
      </c>
      <c r="AG49" s="326">
        <v>123.4</v>
      </c>
      <c r="AH49" s="11"/>
      <c r="AI49" s="326"/>
      <c r="AJ49" s="266"/>
      <c r="AK49" s="266"/>
      <c r="AL49" s="766"/>
      <c r="AM49" s="266"/>
      <c r="AN49" s="342">
        <f>SUM(B49,D49,F49,H49,J49,L49,N49,P49,R49,T49,V49,Z49,X49,AB49,AD49,AF49,AH49,AJ49,AL49)</f>
        <v>3</v>
      </c>
      <c r="AO49" s="344">
        <f>SUM(C49,E49,G49,I49,K49,M49,O49,Q49,S49,U49,W49,AA49,Y49,AC49,AE49,AG49,AI49,AK49,AM49)</f>
        <v>385.4</v>
      </c>
    </row>
    <row r="50" spans="1:41" ht="21">
      <c r="A50" s="774" t="s">
        <v>338</v>
      </c>
      <c r="B50" s="129"/>
      <c r="C50" s="298"/>
      <c r="D50" s="12"/>
      <c r="E50" s="298"/>
      <c r="F50" s="129"/>
      <c r="G50" s="298"/>
      <c r="H50" s="15"/>
      <c r="I50" s="734"/>
      <c r="J50" s="12"/>
      <c r="K50" s="331"/>
      <c r="L50" s="12"/>
      <c r="M50" s="331"/>
      <c r="N50" s="12"/>
      <c r="O50" s="331"/>
      <c r="P50" s="12"/>
      <c r="Q50" s="331"/>
      <c r="R50" s="12"/>
      <c r="S50" s="331"/>
      <c r="T50" s="12"/>
      <c r="U50" s="331"/>
      <c r="V50" s="11"/>
      <c r="W50" s="326"/>
      <c r="X50" s="11"/>
      <c r="Y50" s="326"/>
      <c r="Z50" s="11"/>
      <c r="AA50" s="326"/>
      <c r="AB50" s="11"/>
      <c r="AC50" s="326"/>
      <c r="AD50" s="11"/>
      <c r="AE50" s="326"/>
      <c r="AF50" s="11">
        <v>1</v>
      </c>
      <c r="AG50" s="326">
        <v>221.1</v>
      </c>
      <c r="AH50" s="11"/>
      <c r="AI50" s="326"/>
      <c r="AJ50" s="266"/>
      <c r="AK50" s="266"/>
      <c r="AL50" s="766"/>
      <c r="AM50" s="266"/>
      <c r="AN50" s="342">
        <f aca="true" t="shared" si="8" ref="AN50:AN89">SUM(B50,D50,F50,H50,J50,L50,N50,P50,R50,T50,V50,Z50,X50,AB50,AD50,AF50,AH50,AJ50,AL50)</f>
        <v>1</v>
      </c>
      <c r="AO50" s="344">
        <f aca="true" t="shared" si="9" ref="AO50:AO89">SUM(C50,E50,G50,I50,K50,M50,O50,Q50,S50,U50,W50,AA50,Y50,AC50,AE50,AG50,AI50,AK50,AM50)</f>
        <v>221.1</v>
      </c>
    </row>
    <row r="51" spans="1:41" ht="21">
      <c r="A51" s="774" t="s">
        <v>137</v>
      </c>
      <c r="B51" s="129"/>
      <c r="C51" s="298"/>
      <c r="D51" s="12"/>
      <c r="E51" s="298"/>
      <c r="F51" s="129"/>
      <c r="G51" s="298"/>
      <c r="H51" s="15"/>
      <c r="I51" s="734"/>
      <c r="J51" s="12"/>
      <c r="K51" s="331"/>
      <c r="L51" s="12"/>
      <c r="M51" s="331"/>
      <c r="N51" s="12"/>
      <c r="O51" s="331"/>
      <c r="P51" s="12"/>
      <c r="Q51" s="331"/>
      <c r="R51" s="12"/>
      <c r="S51" s="331"/>
      <c r="T51" s="12"/>
      <c r="U51" s="331"/>
      <c r="V51" s="11"/>
      <c r="W51" s="326"/>
      <c r="X51" s="11"/>
      <c r="Y51" s="326"/>
      <c r="Z51" s="11">
        <v>1</v>
      </c>
      <c r="AA51" s="326">
        <v>158.3</v>
      </c>
      <c r="AB51" s="11"/>
      <c r="AC51" s="326"/>
      <c r="AD51" s="11">
        <v>1</v>
      </c>
      <c r="AE51" s="326">
        <v>149.5</v>
      </c>
      <c r="AF51" s="11"/>
      <c r="AG51" s="326"/>
      <c r="AH51" s="11"/>
      <c r="AI51" s="326"/>
      <c r="AJ51" s="266"/>
      <c r="AK51" s="266"/>
      <c r="AL51" s="766"/>
      <c r="AM51" s="266"/>
      <c r="AN51" s="342">
        <f t="shared" si="8"/>
        <v>2</v>
      </c>
      <c r="AO51" s="344">
        <f t="shared" si="9"/>
        <v>307.8</v>
      </c>
    </row>
    <row r="52" spans="1:41" ht="21">
      <c r="A52" s="774" t="s">
        <v>340</v>
      </c>
      <c r="B52" s="129"/>
      <c r="C52" s="298"/>
      <c r="D52" s="12"/>
      <c r="E52" s="298"/>
      <c r="F52" s="129"/>
      <c r="G52" s="298"/>
      <c r="H52" s="15"/>
      <c r="I52" s="734"/>
      <c r="J52" s="12"/>
      <c r="K52" s="331"/>
      <c r="L52" s="12"/>
      <c r="M52" s="331"/>
      <c r="N52" s="12"/>
      <c r="O52" s="331"/>
      <c r="P52" s="12"/>
      <c r="Q52" s="331"/>
      <c r="R52" s="12"/>
      <c r="S52" s="331"/>
      <c r="T52" s="12"/>
      <c r="U52" s="331"/>
      <c r="V52" s="11"/>
      <c r="W52" s="326"/>
      <c r="X52" s="11"/>
      <c r="Y52" s="326"/>
      <c r="Z52" s="11">
        <v>6</v>
      </c>
      <c r="AA52" s="326">
        <v>1175.4</v>
      </c>
      <c r="AB52" s="11"/>
      <c r="AC52" s="326"/>
      <c r="AD52" s="11">
        <v>1</v>
      </c>
      <c r="AE52" s="326">
        <v>134.9</v>
      </c>
      <c r="AF52" s="11">
        <v>2</v>
      </c>
      <c r="AG52" s="326">
        <v>251.8</v>
      </c>
      <c r="AH52" s="11"/>
      <c r="AI52" s="326"/>
      <c r="AJ52" s="266">
        <v>1</v>
      </c>
      <c r="AK52" s="266">
        <v>148.7</v>
      </c>
      <c r="AL52" s="766"/>
      <c r="AM52" s="266"/>
      <c r="AN52" s="342">
        <f t="shared" si="8"/>
        <v>10</v>
      </c>
      <c r="AO52" s="344">
        <f t="shared" si="9"/>
        <v>1710.8000000000002</v>
      </c>
    </row>
    <row r="53" spans="1:41" ht="21">
      <c r="A53" s="774" t="s">
        <v>393</v>
      </c>
      <c r="B53" s="129"/>
      <c r="C53" s="298"/>
      <c r="D53" s="12"/>
      <c r="E53" s="298"/>
      <c r="F53" s="129"/>
      <c r="G53" s="298"/>
      <c r="H53" s="15"/>
      <c r="I53" s="734"/>
      <c r="J53" s="12"/>
      <c r="K53" s="331"/>
      <c r="L53" s="12"/>
      <c r="M53" s="331"/>
      <c r="N53" s="12"/>
      <c r="O53" s="331"/>
      <c r="P53" s="12"/>
      <c r="Q53" s="331"/>
      <c r="R53" s="12"/>
      <c r="S53" s="331"/>
      <c r="T53" s="12"/>
      <c r="U53" s="331"/>
      <c r="V53" s="11"/>
      <c r="W53" s="326"/>
      <c r="X53" s="11"/>
      <c r="Y53" s="326"/>
      <c r="Z53" s="11"/>
      <c r="AA53" s="326"/>
      <c r="AB53" s="11"/>
      <c r="AC53" s="326"/>
      <c r="AD53" s="11"/>
      <c r="AE53" s="326"/>
      <c r="AF53" s="11">
        <v>1</v>
      </c>
      <c r="AG53" s="326">
        <v>252.2</v>
      </c>
      <c r="AH53" s="11"/>
      <c r="AI53" s="326"/>
      <c r="AJ53" s="266"/>
      <c r="AK53" s="266"/>
      <c r="AL53" s="766"/>
      <c r="AM53" s="266"/>
      <c r="AN53" s="342">
        <f t="shared" si="8"/>
        <v>1</v>
      </c>
      <c r="AO53" s="344">
        <f t="shared" si="9"/>
        <v>252.2</v>
      </c>
    </row>
    <row r="54" spans="1:41" ht="21">
      <c r="A54" s="774" t="s">
        <v>295</v>
      </c>
      <c r="B54" s="129"/>
      <c r="C54" s="298">
        <v>485.1</v>
      </c>
      <c r="D54" s="12"/>
      <c r="E54" s="298"/>
      <c r="F54" s="129"/>
      <c r="G54" s="298"/>
      <c r="H54" s="15"/>
      <c r="I54" s="734"/>
      <c r="J54" s="12"/>
      <c r="K54" s="331"/>
      <c r="L54" s="12"/>
      <c r="M54" s="331"/>
      <c r="N54" s="12"/>
      <c r="O54" s="331"/>
      <c r="P54" s="12"/>
      <c r="Q54" s="331"/>
      <c r="R54" s="12"/>
      <c r="S54" s="331"/>
      <c r="T54" s="12"/>
      <c r="U54" s="331"/>
      <c r="V54" s="11"/>
      <c r="W54" s="326">
        <v>46.5</v>
      </c>
      <c r="X54" s="11"/>
      <c r="Y54" s="326"/>
      <c r="Z54" s="11">
        <v>1</v>
      </c>
      <c r="AA54" s="326">
        <v>142.8</v>
      </c>
      <c r="AB54" s="11"/>
      <c r="AC54" s="326"/>
      <c r="AD54" s="11"/>
      <c r="AE54" s="326"/>
      <c r="AF54" s="11">
        <v>1</v>
      </c>
      <c r="AG54" s="326">
        <v>205.4</v>
      </c>
      <c r="AH54" s="11">
        <v>1</v>
      </c>
      <c r="AI54" s="326">
        <v>255.4</v>
      </c>
      <c r="AJ54" s="266"/>
      <c r="AK54" s="266"/>
      <c r="AL54" s="766"/>
      <c r="AM54" s="266"/>
      <c r="AN54" s="342">
        <f t="shared" si="8"/>
        <v>3</v>
      </c>
      <c r="AO54" s="344">
        <f t="shared" si="9"/>
        <v>1135.2</v>
      </c>
    </row>
    <row r="55" spans="1:41" ht="21">
      <c r="A55" s="774" t="s">
        <v>321</v>
      </c>
      <c r="B55" s="129"/>
      <c r="C55" s="298"/>
      <c r="D55" s="12"/>
      <c r="E55" s="298"/>
      <c r="F55" s="129"/>
      <c r="G55" s="298"/>
      <c r="H55" s="15"/>
      <c r="I55" s="734"/>
      <c r="J55" s="12"/>
      <c r="K55" s="331"/>
      <c r="L55" s="12"/>
      <c r="M55" s="331"/>
      <c r="N55" s="12"/>
      <c r="O55" s="331"/>
      <c r="P55" s="12"/>
      <c r="Q55" s="331"/>
      <c r="R55" s="12"/>
      <c r="S55" s="331"/>
      <c r="T55" s="12"/>
      <c r="U55" s="331"/>
      <c r="V55" s="11">
        <v>2</v>
      </c>
      <c r="W55" s="326">
        <v>448.5</v>
      </c>
      <c r="X55" s="11"/>
      <c r="Y55" s="326"/>
      <c r="Z55" s="11"/>
      <c r="AA55" s="326"/>
      <c r="AB55" s="11"/>
      <c r="AC55" s="326"/>
      <c r="AD55" s="11">
        <v>1</v>
      </c>
      <c r="AE55" s="326">
        <v>179.4</v>
      </c>
      <c r="AF55" s="11">
        <v>1</v>
      </c>
      <c r="AG55" s="326">
        <v>201.4</v>
      </c>
      <c r="AH55" s="11"/>
      <c r="AI55" s="326"/>
      <c r="AJ55" s="266"/>
      <c r="AK55" s="266"/>
      <c r="AL55" s="766"/>
      <c r="AM55" s="266"/>
      <c r="AN55" s="342">
        <f t="shared" si="8"/>
        <v>4</v>
      </c>
      <c r="AO55" s="344">
        <f t="shared" si="9"/>
        <v>829.3</v>
      </c>
    </row>
    <row r="56" spans="1:41" ht="21">
      <c r="A56" s="774" t="s">
        <v>341</v>
      </c>
      <c r="B56" s="129">
        <v>1</v>
      </c>
      <c r="C56" s="298">
        <v>175.2</v>
      </c>
      <c r="D56" s="12"/>
      <c r="E56" s="298"/>
      <c r="F56" s="129"/>
      <c r="G56" s="298"/>
      <c r="H56" s="15"/>
      <c r="I56" s="734"/>
      <c r="J56" s="12"/>
      <c r="K56" s="331"/>
      <c r="L56" s="12"/>
      <c r="M56" s="331"/>
      <c r="N56" s="12"/>
      <c r="O56" s="331"/>
      <c r="P56" s="12"/>
      <c r="Q56" s="331"/>
      <c r="R56" s="12"/>
      <c r="S56" s="331"/>
      <c r="T56" s="12"/>
      <c r="U56" s="331"/>
      <c r="V56" s="11"/>
      <c r="W56" s="326"/>
      <c r="X56" s="11"/>
      <c r="Y56" s="326"/>
      <c r="Z56" s="11"/>
      <c r="AA56" s="326"/>
      <c r="AB56" s="11"/>
      <c r="AC56" s="326"/>
      <c r="AD56" s="11"/>
      <c r="AE56" s="326"/>
      <c r="AF56" s="11"/>
      <c r="AG56" s="326"/>
      <c r="AH56" s="11"/>
      <c r="AI56" s="326"/>
      <c r="AJ56" s="266"/>
      <c r="AK56" s="266"/>
      <c r="AL56" s="766"/>
      <c r="AM56" s="266"/>
      <c r="AN56" s="342">
        <f t="shared" si="8"/>
        <v>1</v>
      </c>
      <c r="AO56" s="344">
        <f t="shared" si="9"/>
        <v>175.2</v>
      </c>
    </row>
    <row r="57" spans="1:41" ht="21">
      <c r="A57" s="774" t="s">
        <v>35</v>
      </c>
      <c r="B57" s="129">
        <v>2</v>
      </c>
      <c r="C57" s="298">
        <v>284.8</v>
      </c>
      <c r="D57" s="12"/>
      <c r="E57" s="298"/>
      <c r="F57" s="129"/>
      <c r="G57" s="298"/>
      <c r="H57" s="15"/>
      <c r="I57" s="734"/>
      <c r="J57" s="12"/>
      <c r="K57" s="331"/>
      <c r="L57" s="12"/>
      <c r="M57" s="331"/>
      <c r="N57" s="12"/>
      <c r="O57" s="331"/>
      <c r="P57" s="12"/>
      <c r="Q57" s="331"/>
      <c r="R57" s="12"/>
      <c r="S57" s="331"/>
      <c r="T57" s="12"/>
      <c r="U57" s="331"/>
      <c r="V57" s="11">
        <v>2</v>
      </c>
      <c r="W57" s="326">
        <v>254.1</v>
      </c>
      <c r="X57" s="11"/>
      <c r="Y57" s="326"/>
      <c r="Z57" s="11"/>
      <c r="AA57" s="326">
        <v>194.3</v>
      </c>
      <c r="AB57" s="11"/>
      <c r="AC57" s="326"/>
      <c r="AD57" s="11">
        <v>2</v>
      </c>
      <c r="AE57" s="326">
        <v>197.6</v>
      </c>
      <c r="AF57" s="11">
        <v>2</v>
      </c>
      <c r="AG57" s="326">
        <v>250.4</v>
      </c>
      <c r="AH57" s="11">
        <v>1</v>
      </c>
      <c r="AI57" s="326">
        <v>168.5</v>
      </c>
      <c r="AJ57" s="766">
        <v>1</v>
      </c>
      <c r="AK57" s="266">
        <v>144.6</v>
      </c>
      <c r="AL57" s="766"/>
      <c r="AM57" s="266"/>
      <c r="AN57" s="342">
        <f>SUM(B57,D57,F57,H57,J57,L57,N57,P57,R57,T57,V57,Z57,X57,AB57,AD57,AF57,AH57,AJ57,AL57)</f>
        <v>10</v>
      </c>
      <c r="AO57" s="344">
        <f>SUM(C57,E57,G57,I57,K57,M57,O57,Q57,S57,U57,W57,AA57,Y57,AC57,AE57,AG57,AI57,AK57,AM57)</f>
        <v>1494.3</v>
      </c>
    </row>
    <row r="58" spans="1:41" ht="21">
      <c r="A58" s="774" t="s">
        <v>661</v>
      </c>
      <c r="B58" s="129"/>
      <c r="C58" s="298">
        <v>81.5</v>
      </c>
      <c r="D58" s="12"/>
      <c r="E58" s="298"/>
      <c r="F58" s="129"/>
      <c r="G58" s="298"/>
      <c r="H58" s="15"/>
      <c r="I58" s="734"/>
      <c r="J58" s="12"/>
      <c r="K58" s="331">
        <v>536.6</v>
      </c>
      <c r="L58" s="12"/>
      <c r="M58" s="331"/>
      <c r="N58" s="12"/>
      <c r="O58" s="331"/>
      <c r="P58" s="12"/>
      <c r="Q58" s="331"/>
      <c r="R58" s="12"/>
      <c r="S58" s="331"/>
      <c r="T58" s="12"/>
      <c r="U58" s="331"/>
      <c r="V58" s="11"/>
      <c r="W58" s="326"/>
      <c r="X58" s="11"/>
      <c r="Y58" s="326">
        <v>511.6</v>
      </c>
      <c r="Z58" s="11"/>
      <c r="AA58" s="326">
        <v>54</v>
      </c>
      <c r="AB58" s="11"/>
      <c r="AC58" s="326">
        <v>360.6</v>
      </c>
      <c r="AD58" s="11"/>
      <c r="AE58" s="326">
        <v>87.7</v>
      </c>
      <c r="AF58" s="11"/>
      <c r="AG58" s="326"/>
      <c r="AH58" s="11"/>
      <c r="AI58" s="326"/>
      <c r="AJ58" s="266"/>
      <c r="AK58" s="266"/>
      <c r="AL58" s="766"/>
      <c r="AM58" s="266">
        <v>291.3</v>
      </c>
      <c r="AN58" s="342">
        <f t="shared" si="8"/>
        <v>0</v>
      </c>
      <c r="AO58" s="344">
        <f t="shared" si="9"/>
        <v>1923.3000000000002</v>
      </c>
    </row>
    <row r="59" spans="1:41" ht="21">
      <c r="A59" s="774" t="s">
        <v>640</v>
      </c>
      <c r="B59" s="129">
        <v>4</v>
      </c>
      <c r="C59" s="298">
        <v>589.7</v>
      </c>
      <c r="D59" s="12"/>
      <c r="E59" s="298"/>
      <c r="F59" s="129"/>
      <c r="G59" s="298"/>
      <c r="H59" s="15"/>
      <c r="I59" s="734"/>
      <c r="J59" s="12"/>
      <c r="K59" s="331"/>
      <c r="L59" s="12"/>
      <c r="M59" s="331"/>
      <c r="N59" s="12"/>
      <c r="O59" s="331"/>
      <c r="P59" s="12"/>
      <c r="Q59" s="331"/>
      <c r="R59" s="12"/>
      <c r="S59" s="331"/>
      <c r="T59" s="12"/>
      <c r="U59" s="331"/>
      <c r="V59" s="11"/>
      <c r="W59" s="326">
        <v>350.1</v>
      </c>
      <c r="X59" s="11"/>
      <c r="Y59" s="326"/>
      <c r="Z59" s="11">
        <v>3</v>
      </c>
      <c r="AA59" s="326">
        <v>572</v>
      </c>
      <c r="AB59" s="11"/>
      <c r="AC59" s="326"/>
      <c r="AD59" s="11">
        <v>1</v>
      </c>
      <c r="AE59" s="326">
        <v>134.8</v>
      </c>
      <c r="AF59" s="11">
        <v>2</v>
      </c>
      <c r="AG59" s="326">
        <v>317.5</v>
      </c>
      <c r="AH59" s="11"/>
      <c r="AI59" s="326"/>
      <c r="AJ59" s="266"/>
      <c r="AK59" s="266"/>
      <c r="AL59" s="766"/>
      <c r="AM59" s="266"/>
      <c r="AN59" s="342">
        <f t="shared" si="8"/>
        <v>10</v>
      </c>
      <c r="AO59" s="344">
        <f t="shared" si="9"/>
        <v>1964.1000000000001</v>
      </c>
    </row>
    <row r="60" spans="1:41" ht="21">
      <c r="A60" s="10" t="s">
        <v>158</v>
      </c>
      <c r="B60" s="129">
        <v>2</v>
      </c>
      <c r="C60" s="298">
        <v>240.5</v>
      </c>
      <c r="D60" s="12"/>
      <c r="E60" s="298"/>
      <c r="F60" s="129"/>
      <c r="G60" s="298"/>
      <c r="H60" s="15"/>
      <c r="I60" s="734"/>
      <c r="J60" s="12"/>
      <c r="K60" s="331"/>
      <c r="L60" s="12">
        <v>1</v>
      </c>
      <c r="M60" s="331">
        <v>155.8</v>
      </c>
      <c r="N60" s="12"/>
      <c r="O60" s="331"/>
      <c r="P60" s="12"/>
      <c r="Q60" s="331"/>
      <c r="R60" s="12"/>
      <c r="S60" s="331"/>
      <c r="T60" s="12"/>
      <c r="U60" s="331"/>
      <c r="V60" s="11">
        <v>3</v>
      </c>
      <c r="W60" s="326">
        <v>448.7</v>
      </c>
      <c r="X60" s="11"/>
      <c r="Y60" s="326"/>
      <c r="Z60" s="11">
        <v>9</v>
      </c>
      <c r="AA60" s="326">
        <v>1221.1</v>
      </c>
      <c r="AB60" s="11"/>
      <c r="AC60" s="326"/>
      <c r="AD60" s="11">
        <v>1</v>
      </c>
      <c r="AE60" s="326">
        <v>128.5</v>
      </c>
      <c r="AF60" s="11">
        <v>5</v>
      </c>
      <c r="AG60" s="326">
        <v>683</v>
      </c>
      <c r="AH60" s="11"/>
      <c r="AI60" s="326"/>
      <c r="AJ60" s="266">
        <v>1</v>
      </c>
      <c r="AK60" s="266">
        <v>145.5</v>
      </c>
      <c r="AL60" s="766"/>
      <c r="AM60" s="266"/>
      <c r="AN60" s="342">
        <f t="shared" si="8"/>
        <v>22</v>
      </c>
      <c r="AO60" s="344">
        <f t="shared" si="9"/>
        <v>3023.1</v>
      </c>
    </row>
    <row r="61" spans="1:41" ht="21">
      <c r="A61" s="10" t="s">
        <v>36</v>
      </c>
      <c r="B61" s="129">
        <v>1</v>
      </c>
      <c r="C61" s="298">
        <v>231.2</v>
      </c>
      <c r="D61" s="12"/>
      <c r="E61" s="298"/>
      <c r="F61" s="129"/>
      <c r="G61" s="298"/>
      <c r="H61" s="15"/>
      <c r="I61" s="734"/>
      <c r="J61" s="12"/>
      <c r="K61" s="331"/>
      <c r="L61" s="12"/>
      <c r="M61" s="331"/>
      <c r="N61" s="12"/>
      <c r="O61" s="331"/>
      <c r="P61" s="12"/>
      <c r="Q61" s="331"/>
      <c r="R61" s="12"/>
      <c r="S61" s="331"/>
      <c r="T61" s="12"/>
      <c r="U61" s="331"/>
      <c r="V61" s="11">
        <v>1</v>
      </c>
      <c r="W61" s="326">
        <v>217.1</v>
      </c>
      <c r="X61" s="11"/>
      <c r="Y61" s="326"/>
      <c r="Z61" s="11"/>
      <c r="AA61" s="326"/>
      <c r="AB61" s="11"/>
      <c r="AC61" s="326"/>
      <c r="AD61" s="11"/>
      <c r="AE61" s="326"/>
      <c r="AF61" s="11">
        <v>4</v>
      </c>
      <c r="AG61" s="326">
        <v>763.7</v>
      </c>
      <c r="AH61" s="11"/>
      <c r="AI61" s="326"/>
      <c r="AJ61" s="266"/>
      <c r="AK61" s="266"/>
      <c r="AL61" s="766"/>
      <c r="AM61" s="266"/>
      <c r="AN61" s="342">
        <f t="shared" si="8"/>
        <v>6</v>
      </c>
      <c r="AO61" s="344">
        <f t="shared" si="9"/>
        <v>1212</v>
      </c>
    </row>
    <row r="62" spans="1:41" ht="21">
      <c r="A62" s="10" t="s">
        <v>229</v>
      </c>
      <c r="B62" s="129"/>
      <c r="C62" s="298"/>
      <c r="D62" s="12"/>
      <c r="E62" s="298"/>
      <c r="F62" s="129"/>
      <c r="G62" s="298"/>
      <c r="H62" s="15"/>
      <c r="I62" s="734"/>
      <c r="J62" s="12"/>
      <c r="K62" s="331"/>
      <c r="L62" s="12"/>
      <c r="M62" s="331"/>
      <c r="N62" s="12"/>
      <c r="O62" s="331"/>
      <c r="P62" s="12"/>
      <c r="Q62" s="331"/>
      <c r="R62" s="12"/>
      <c r="S62" s="331"/>
      <c r="T62" s="12"/>
      <c r="U62" s="331"/>
      <c r="V62" s="11"/>
      <c r="W62" s="326"/>
      <c r="X62" s="11"/>
      <c r="Y62" s="326"/>
      <c r="Z62" s="11">
        <v>2</v>
      </c>
      <c r="AA62" s="326">
        <v>352.8</v>
      </c>
      <c r="AB62" s="11"/>
      <c r="AC62" s="326"/>
      <c r="AD62" s="11"/>
      <c r="AE62" s="326"/>
      <c r="AF62" s="11">
        <v>1</v>
      </c>
      <c r="AG62" s="326">
        <v>193.3</v>
      </c>
      <c r="AH62" s="11"/>
      <c r="AI62" s="326"/>
      <c r="AJ62" s="266"/>
      <c r="AK62" s="266"/>
      <c r="AL62" s="766"/>
      <c r="AM62" s="266"/>
      <c r="AN62" s="342">
        <f t="shared" si="8"/>
        <v>3</v>
      </c>
      <c r="AO62" s="344">
        <f t="shared" si="9"/>
        <v>546.1</v>
      </c>
    </row>
    <row r="63" spans="1:41" ht="21">
      <c r="A63" s="10" t="s">
        <v>181</v>
      </c>
      <c r="B63" s="129"/>
      <c r="C63" s="298"/>
      <c r="D63" s="12"/>
      <c r="E63" s="298"/>
      <c r="F63" s="129"/>
      <c r="G63" s="298"/>
      <c r="H63" s="15"/>
      <c r="I63" s="734"/>
      <c r="J63" s="12"/>
      <c r="K63" s="331"/>
      <c r="L63" s="12"/>
      <c r="M63" s="331"/>
      <c r="N63" s="12"/>
      <c r="O63" s="331"/>
      <c r="P63" s="12"/>
      <c r="Q63" s="331"/>
      <c r="R63" s="12"/>
      <c r="S63" s="331"/>
      <c r="T63" s="12"/>
      <c r="U63" s="331"/>
      <c r="V63" s="11">
        <v>1</v>
      </c>
      <c r="W63" s="326">
        <v>211.8</v>
      </c>
      <c r="X63" s="11"/>
      <c r="Y63" s="326"/>
      <c r="Z63" s="11"/>
      <c r="AA63" s="326"/>
      <c r="AB63" s="11"/>
      <c r="AC63" s="326">
        <v>510.5</v>
      </c>
      <c r="AD63" s="11"/>
      <c r="AE63" s="326"/>
      <c r="AF63" s="11"/>
      <c r="AG63" s="326"/>
      <c r="AH63" s="11"/>
      <c r="AI63" s="326"/>
      <c r="AJ63" s="266"/>
      <c r="AK63" s="266"/>
      <c r="AL63" s="766"/>
      <c r="AM63" s="266"/>
      <c r="AN63" s="342">
        <f t="shared" si="8"/>
        <v>1</v>
      </c>
      <c r="AO63" s="344">
        <f t="shared" si="9"/>
        <v>722.3</v>
      </c>
    </row>
    <row r="64" spans="1:41" ht="21">
      <c r="A64" s="774" t="s">
        <v>37</v>
      </c>
      <c r="B64" s="129">
        <v>2</v>
      </c>
      <c r="C64" s="298">
        <v>600.4</v>
      </c>
      <c r="D64" s="12"/>
      <c r="E64" s="298"/>
      <c r="F64" s="129"/>
      <c r="G64" s="298"/>
      <c r="H64" s="15"/>
      <c r="I64" s="734"/>
      <c r="J64" s="12"/>
      <c r="K64" s="331">
        <v>430</v>
      </c>
      <c r="L64" s="12"/>
      <c r="M64" s="331">
        <v>502.9</v>
      </c>
      <c r="N64" s="12"/>
      <c r="O64" s="331"/>
      <c r="P64" s="12"/>
      <c r="Q64" s="331"/>
      <c r="R64" s="12"/>
      <c r="S64" s="331"/>
      <c r="T64" s="12"/>
      <c r="U64" s="331"/>
      <c r="V64" s="11">
        <v>4</v>
      </c>
      <c r="W64" s="326">
        <v>1027.3</v>
      </c>
      <c r="X64" s="11"/>
      <c r="Y64" s="326"/>
      <c r="Z64" s="11">
        <v>4</v>
      </c>
      <c r="AA64" s="326">
        <v>925.8000000000001</v>
      </c>
      <c r="AB64" s="11"/>
      <c r="AC64" s="326"/>
      <c r="AD64" s="11"/>
      <c r="AE64" s="326">
        <v>198.7</v>
      </c>
      <c r="AF64" s="11">
        <v>3</v>
      </c>
      <c r="AG64" s="326">
        <v>541.2</v>
      </c>
      <c r="AH64" s="11"/>
      <c r="AI64" s="326"/>
      <c r="AJ64" s="266"/>
      <c r="AK64" s="266"/>
      <c r="AL64" s="766"/>
      <c r="AM64" s="266"/>
      <c r="AN64" s="342">
        <f t="shared" si="8"/>
        <v>13</v>
      </c>
      <c r="AO64" s="344">
        <f t="shared" si="9"/>
        <v>4226.3</v>
      </c>
    </row>
    <row r="65" spans="1:41" ht="21">
      <c r="A65" s="774" t="s">
        <v>297</v>
      </c>
      <c r="B65" s="129"/>
      <c r="C65" s="298">
        <v>354.2</v>
      </c>
      <c r="D65" s="12"/>
      <c r="E65" s="298"/>
      <c r="F65" s="129"/>
      <c r="G65" s="298"/>
      <c r="H65" s="15"/>
      <c r="I65" s="734"/>
      <c r="J65" s="12"/>
      <c r="K65" s="331"/>
      <c r="L65" s="12"/>
      <c r="M65" s="331"/>
      <c r="N65" s="12"/>
      <c r="O65" s="331"/>
      <c r="P65" s="12"/>
      <c r="Q65" s="331"/>
      <c r="R65" s="12"/>
      <c r="S65" s="331"/>
      <c r="T65" s="12"/>
      <c r="U65" s="331"/>
      <c r="V65" s="11">
        <v>1</v>
      </c>
      <c r="W65" s="326">
        <v>123.7</v>
      </c>
      <c r="X65" s="11"/>
      <c r="Y65" s="326"/>
      <c r="Z65" s="11"/>
      <c r="AA65" s="326"/>
      <c r="AB65" s="11"/>
      <c r="AC65" s="326"/>
      <c r="AD65" s="11"/>
      <c r="AE65" s="326"/>
      <c r="AF65" s="11"/>
      <c r="AG65" s="326"/>
      <c r="AH65" s="11"/>
      <c r="AI65" s="326"/>
      <c r="AJ65" s="266"/>
      <c r="AK65" s="266"/>
      <c r="AL65" s="766"/>
      <c r="AM65" s="266"/>
      <c r="AN65" s="342">
        <f t="shared" si="8"/>
        <v>1</v>
      </c>
      <c r="AO65" s="344">
        <f t="shared" si="9"/>
        <v>477.9</v>
      </c>
    </row>
    <row r="66" spans="1:41" ht="21">
      <c r="A66" s="774" t="s">
        <v>343</v>
      </c>
      <c r="B66" s="129"/>
      <c r="C66" s="298">
        <v>30.8</v>
      </c>
      <c r="D66" s="12"/>
      <c r="E66" s="298"/>
      <c r="F66" s="129"/>
      <c r="G66" s="298"/>
      <c r="H66" s="15"/>
      <c r="I66" s="734"/>
      <c r="J66" s="12"/>
      <c r="K66" s="331"/>
      <c r="L66" s="12"/>
      <c r="M66" s="331"/>
      <c r="N66" s="12"/>
      <c r="O66" s="331"/>
      <c r="P66" s="12"/>
      <c r="Q66" s="331"/>
      <c r="R66" s="12"/>
      <c r="S66" s="331"/>
      <c r="T66" s="12"/>
      <c r="U66" s="331"/>
      <c r="V66" s="11"/>
      <c r="W66" s="326">
        <v>146.3</v>
      </c>
      <c r="X66" s="11"/>
      <c r="Y66" s="326"/>
      <c r="Z66" s="11">
        <v>4</v>
      </c>
      <c r="AA66" s="326">
        <v>1255.6</v>
      </c>
      <c r="AB66" s="11"/>
      <c r="AC66" s="326"/>
      <c r="AD66" s="11"/>
      <c r="AE66" s="326"/>
      <c r="AF66" s="11">
        <v>1</v>
      </c>
      <c r="AG66" s="326">
        <v>246</v>
      </c>
      <c r="AH66" s="11">
        <v>1</v>
      </c>
      <c r="AI66" s="326">
        <v>298.6</v>
      </c>
      <c r="AJ66" s="266"/>
      <c r="AK66" s="266"/>
      <c r="AL66" s="766"/>
      <c r="AM66" s="266"/>
      <c r="AN66" s="342">
        <f t="shared" si="8"/>
        <v>6</v>
      </c>
      <c r="AO66" s="344">
        <f t="shared" si="9"/>
        <v>1977.2999999999997</v>
      </c>
    </row>
    <row r="67" spans="1:41" ht="21">
      <c r="A67" s="10" t="s">
        <v>38</v>
      </c>
      <c r="B67" s="129">
        <v>4</v>
      </c>
      <c r="C67" s="298">
        <v>746.3</v>
      </c>
      <c r="D67" s="12"/>
      <c r="E67" s="298"/>
      <c r="F67" s="129"/>
      <c r="G67" s="298"/>
      <c r="H67" s="15"/>
      <c r="I67" s="734"/>
      <c r="J67" s="12"/>
      <c r="K67" s="331"/>
      <c r="L67" s="12"/>
      <c r="M67" s="331"/>
      <c r="N67" s="12"/>
      <c r="O67" s="331"/>
      <c r="P67" s="12"/>
      <c r="Q67" s="331"/>
      <c r="R67" s="12"/>
      <c r="S67" s="331"/>
      <c r="T67" s="12"/>
      <c r="U67" s="331"/>
      <c r="V67" s="11">
        <v>4</v>
      </c>
      <c r="W67" s="326">
        <v>765.4</v>
      </c>
      <c r="X67" s="11"/>
      <c r="Y67" s="326"/>
      <c r="Z67" s="11">
        <v>3</v>
      </c>
      <c r="AA67" s="326">
        <v>563.5</v>
      </c>
      <c r="AB67" s="11"/>
      <c r="AC67" s="326">
        <v>59.6</v>
      </c>
      <c r="AD67" s="11">
        <v>1</v>
      </c>
      <c r="AE67" s="326">
        <v>187.7</v>
      </c>
      <c r="AF67" s="11">
        <v>4</v>
      </c>
      <c r="AG67" s="326">
        <v>784.9</v>
      </c>
      <c r="AH67" s="11"/>
      <c r="AI67" s="326"/>
      <c r="AJ67" s="266">
        <v>1</v>
      </c>
      <c r="AK67" s="266">
        <v>203.2</v>
      </c>
      <c r="AL67" s="766"/>
      <c r="AM67" s="266"/>
      <c r="AN67" s="342">
        <f t="shared" si="8"/>
        <v>17</v>
      </c>
      <c r="AO67" s="344">
        <f t="shared" si="9"/>
        <v>3310.5999999999995</v>
      </c>
    </row>
    <row r="68" spans="1:41" ht="21">
      <c r="A68" s="10" t="s">
        <v>39</v>
      </c>
      <c r="B68" s="129">
        <v>2</v>
      </c>
      <c r="C68" s="298">
        <v>287.2</v>
      </c>
      <c r="D68" s="12"/>
      <c r="E68" s="298"/>
      <c r="F68" s="129"/>
      <c r="G68" s="298"/>
      <c r="H68" s="15"/>
      <c r="I68" s="734"/>
      <c r="J68" s="12"/>
      <c r="K68" s="331"/>
      <c r="L68" s="12"/>
      <c r="M68" s="331"/>
      <c r="N68" s="12"/>
      <c r="O68" s="331">
        <v>940.3</v>
      </c>
      <c r="P68" s="12"/>
      <c r="Q68" s="331"/>
      <c r="R68" s="12"/>
      <c r="S68" s="331"/>
      <c r="T68" s="12"/>
      <c r="U68" s="331"/>
      <c r="V68" s="11">
        <v>1</v>
      </c>
      <c r="W68" s="326">
        <v>176.3</v>
      </c>
      <c r="X68" s="11"/>
      <c r="Y68" s="326"/>
      <c r="Z68" s="11">
        <v>2</v>
      </c>
      <c r="AA68" s="326">
        <v>1213</v>
      </c>
      <c r="AB68" s="11"/>
      <c r="AC68" s="326"/>
      <c r="AD68" s="11">
        <v>1</v>
      </c>
      <c r="AE68" s="326">
        <v>941.5</v>
      </c>
      <c r="AF68" s="11">
        <v>2</v>
      </c>
      <c r="AG68" s="326">
        <v>290</v>
      </c>
      <c r="AH68" s="11"/>
      <c r="AI68" s="326"/>
      <c r="AJ68" s="266">
        <v>1</v>
      </c>
      <c r="AK68" s="266">
        <v>150</v>
      </c>
      <c r="AL68" s="766"/>
      <c r="AM68" s="266"/>
      <c r="AN68" s="342">
        <f t="shared" si="8"/>
        <v>9</v>
      </c>
      <c r="AO68" s="344">
        <f t="shared" si="9"/>
        <v>3998.3</v>
      </c>
    </row>
    <row r="69" spans="1:41" ht="21">
      <c r="A69" s="10" t="s">
        <v>345</v>
      </c>
      <c r="B69" s="129"/>
      <c r="C69" s="298"/>
      <c r="D69" s="12"/>
      <c r="E69" s="298"/>
      <c r="F69" s="129"/>
      <c r="G69" s="298"/>
      <c r="H69" s="15"/>
      <c r="I69" s="734"/>
      <c r="J69" s="12"/>
      <c r="K69" s="331"/>
      <c r="L69" s="12"/>
      <c r="M69" s="331"/>
      <c r="N69" s="12"/>
      <c r="O69" s="331"/>
      <c r="P69" s="12"/>
      <c r="Q69" s="331"/>
      <c r="R69" s="12"/>
      <c r="S69" s="331"/>
      <c r="T69" s="12"/>
      <c r="U69" s="331"/>
      <c r="V69" s="11"/>
      <c r="W69" s="326"/>
      <c r="X69" s="11"/>
      <c r="Y69" s="326"/>
      <c r="Z69" s="11"/>
      <c r="AA69" s="326"/>
      <c r="AB69" s="11"/>
      <c r="AC69" s="326"/>
      <c r="AD69" s="11"/>
      <c r="AE69" s="326"/>
      <c r="AF69" s="11">
        <v>1</v>
      </c>
      <c r="AG69" s="326">
        <v>181.7</v>
      </c>
      <c r="AH69" s="11">
        <v>1</v>
      </c>
      <c r="AI69" s="326">
        <v>257.5</v>
      </c>
      <c r="AJ69" s="266"/>
      <c r="AK69" s="266"/>
      <c r="AL69" s="766"/>
      <c r="AM69" s="266"/>
      <c r="AN69" s="342">
        <f t="shared" si="8"/>
        <v>2</v>
      </c>
      <c r="AO69" s="344">
        <f t="shared" si="9"/>
        <v>439.2</v>
      </c>
    </row>
    <row r="70" spans="1:41" ht="21">
      <c r="A70" s="10" t="s">
        <v>305</v>
      </c>
      <c r="B70" s="129"/>
      <c r="C70" s="298"/>
      <c r="D70" s="12"/>
      <c r="E70" s="298"/>
      <c r="F70" s="129"/>
      <c r="G70" s="298"/>
      <c r="H70" s="15"/>
      <c r="I70" s="734"/>
      <c r="J70" s="12"/>
      <c r="K70" s="331"/>
      <c r="L70" s="12"/>
      <c r="M70" s="331"/>
      <c r="N70" s="12"/>
      <c r="O70" s="331"/>
      <c r="P70" s="12"/>
      <c r="Q70" s="331"/>
      <c r="R70" s="12"/>
      <c r="S70" s="331"/>
      <c r="T70" s="12"/>
      <c r="U70" s="331"/>
      <c r="V70" s="11">
        <v>1</v>
      </c>
      <c r="W70" s="326">
        <v>186.8</v>
      </c>
      <c r="X70" s="11"/>
      <c r="Y70" s="326"/>
      <c r="Z70" s="11"/>
      <c r="AA70" s="326"/>
      <c r="AB70" s="11"/>
      <c r="AC70" s="326"/>
      <c r="AD70" s="11"/>
      <c r="AE70" s="326"/>
      <c r="AF70" s="11"/>
      <c r="AG70" s="326"/>
      <c r="AH70" s="11"/>
      <c r="AI70" s="326"/>
      <c r="AJ70" s="266"/>
      <c r="AK70" s="266"/>
      <c r="AL70" s="766"/>
      <c r="AM70" s="266"/>
      <c r="AN70" s="342">
        <f t="shared" si="8"/>
        <v>1</v>
      </c>
      <c r="AO70" s="344">
        <f t="shared" si="9"/>
        <v>186.8</v>
      </c>
    </row>
    <row r="71" spans="1:41" ht="21">
      <c r="A71" s="774" t="s">
        <v>40</v>
      </c>
      <c r="B71" s="129">
        <v>1</v>
      </c>
      <c r="C71" s="298">
        <v>140</v>
      </c>
      <c r="D71" s="12"/>
      <c r="E71" s="298"/>
      <c r="F71" s="129"/>
      <c r="G71" s="298"/>
      <c r="H71" s="15"/>
      <c r="I71" s="734"/>
      <c r="J71" s="12"/>
      <c r="K71" s="331"/>
      <c r="L71" s="12"/>
      <c r="M71" s="331"/>
      <c r="N71" s="12"/>
      <c r="O71" s="331"/>
      <c r="P71" s="12"/>
      <c r="Q71" s="331"/>
      <c r="R71" s="12"/>
      <c r="S71" s="331"/>
      <c r="T71" s="12"/>
      <c r="U71" s="331"/>
      <c r="V71" s="11">
        <v>2</v>
      </c>
      <c r="W71" s="326">
        <v>308.4</v>
      </c>
      <c r="X71" s="11"/>
      <c r="Y71" s="326"/>
      <c r="Z71" s="11">
        <v>6</v>
      </c>
      <c r="AA71" s="326">
        <v>912.8</v>
      </c>
      <c r="AB71" s="11"/>
      <c r="AC71" s="326"/>
      <c r="AD71" s="11"/>
      <c r="AE71" s="326"/>
      <c r="AF71" s="11">
        <v>1</v>
      </c>
      <c r="AG71" s="326">
        <v>107.6</v>
      </c>
      <c r="AH71" s="11"/>
      <c r="AI71" s="326"/>
      <c r="AJ71" s="266"/>
      <c r="AK71" s="266"/>
      <c r="AL71" s="766"/>
      <c r="AM71" s="266"/>
      <c r="AN71" s="342">
        <f t="shared" si="8"/>
        <v>10</v>
      </c>
      <c r="AO71" s="344">
        <f t="shared" si="9"/>
        <v>1468.7999999999997</v>
      </c>
    </row>
    <row r="72" spans="1:41" ht="21">
      <c r="A72" s="10" t="s">
        <v>41</v>
      </c>
      <c r="B72" s="129"/>
      <c r="C72" s="298"/>
      <c r="D72" s="12"/>
      <c r="E72" s="298"/>
      <c r="F72" s="129"/>
      <c r="G72" s="298"/>
      <c r="H72" s="15"/>
      <c r="I72" s="734"/>
      <c r="J72" s="12"/>
      <c r="K72" s="331"/>
      <c r="L72" s="12"/>
      <c r="M72" s="331"/>
      <c r="N72" s="12"/>
      <c r="O72" s="331"/>
      <c r="P72" s="12"/>
      <c r="Q72" s="331"/>
      <c r="R72" s="12"/>
      <c r="S72" s="331"/>
      <c r="T72" s="12"/>
      <c r="U72" s="331"/>
      <c r="V72" s="11">
        <v>3</v>
      </c>
      <c r="W72" s="326">
        <v>482.5</v>
      </c>
      <c r="X72" s="11"/>
      <c r="Y72" s="326"/>
      <c r="Z72" s="11">
        <v>1</v>
      </c>
      <c r="AA72" s="326">
        <v>183.6</v>
      </c>
      <c r="AB72" s="11"/>
      <c r="AC72" s="326"/>
      <c r="AD72" s="11">
        <v>1</v>
      </c>
      <c r="AE72" s="326">
        <v>131.4</v>
      </c>
      <c r="AF72" s="11">
        <v>1</v>
      </c>
      <c r="AG72" s="326">
        <v>196.1</v>
      </c>
      <c r="AH72" s="11">
        <v>1</v>
      </c>
      <c r="AI72" s="326">
        <v>207</v>
      </c>
      <c r="AJ72" s="266">
        <v>1</v>
      </c>
      <c r="AK72" s="266">
        <v>148.1</v>
      </c>
      <c r="AL72" s="766"/>
      <c r="AM72" s="266"/>
      <c r="AN72" s="342">
        <f t="shared" si="8"/>
        <v>8</v>
      </c>
      <c r="AO72" s="344">
        <f t="shared" si="9"/>
        <v>1348.6999999999998</v>
      </c>
    </row>
    <row r="73" spans="1:41" ht="21">
      <c r="A73" s="774" t="s">
        <v>42</v>
      </c>
      <c r="B73" s="129">
        <v>5</v>
      </c>
      <c r="C73" s="298">
        <v>780.9</v>
      </c>
      <c r="D73" s="12"/>
      <c r="E73" s="298"/>
      <c r="F73" s="129"/>
      <c r="G73" s="298"/>
      <c r="H73" s="15"/>
      <c r="I73" s="734"/>
      <c r="J73" s="12"/>
      <c r="K73" s="331"/>
      <c r="L73" s="12"/>
      <c r="M73" s="331"/>
      <c r="N73" s="12"/>
      <c r="O73" s="331"/>
      <c r="P73" s="12"/>
      <c r="Q73" s="331"/>
      <c r="R73" s="12"/>
      <c r="S73" s="331">
        <v>277.9</v>
      </c>
      <c r="T73" s="12"/>
      <c r="U73" s="331"/>
      <c r="V73" s="11">
        <v>1</v>
      </c>
      <c r="W73" s="326">
        <v>177.1</v>
      </c>
      <c r="X73" s="11"/>
      <c r="Y73" s="326">
        <v>358.7</v>
      </c>
      <c r="Z73" s="11">
        <v>2</v>
      </c>
      <c r="AA73" s="326">
        <v>289.8</v>
      </c>
      <c r="AB73" s="11"/>
      <c r="AC73" s="326"/>
      <c r="AD73" s="11"/>
      <c r="AE73" s="326">
        <v>1770.8</v>
      </c>
      <c r="AF73" s="11">
        <v>4</v>
      </c>
      <c r="AG73" s="326">
        <v>723.2</v>
      </c>
      <c r="AH73" s="11"/>
      <c r="AI73" s="326"/>
      <c r="AJ73" s="266"/>
      <c r="AK73" s="266"/>
      <c r="AL73" s="766"/>
      <c r="AM73" s="266"/>
      <c r="AN73" s="342">
        <f t="shared" si="8"/>
        <v>12</v>
      </c>
      <c r="AO73" s="344">
        <f t="shared" si="9"/>
        <v>4378.4</v>
      </c>
    </row>
    <row r="74" spans="1:41" ht="21">
      <c r="A74" s="774" t="s">
        <v>346</v>
      </c>
      <c r="B74" s="129">
        <v>1</v>
      </c>
      <c r="C74" s="298">
        <v>157.5</v>
      </c>
      <c r="D74" s="12"/>
      <c r="E74" s="298"/>
      <c r="F74" s="129"/>
      <c r="G74" s="298"/>
      <c r="H74" s="15"/>
      <c r="I74" s="734"/>
      <c r="J74" s="12"/>
      <c r="K74" s="331"/>
      <c r="L74" s="12"/>
      <c r="M74" s="331"/>
      <c r="N74" s="12"/>
      <c r="O74" s="331"/>
      <c r="P74" s="12"/>
      <c r="Q74" s="331"/>
      <c r="R74" s="12"/>
      <c r="S74" s="331"/>
      <c r="T74" s="12"/>
      <c r="U74" s="331"/>
      <c r="V74" s="11"/>
      <c r="W74" s="326"/>
      <c r="X74" s="11"/>
      <c r="Y74" s="326"/>
      <c r="Z74" s="11">
        <v>6</v>
      </c>
      <c r="AA74" s="326">
        <v>866.3</v>
      </c>
      <c r="AB74" s="11"/>
      <c r="AC74" s="326"/>
      <c r="AD74" s="11"/>
      <c r="AE74" s="326"/>
      <c r="AF74" s="11"/>
      <c r="AG74" s="326"/>
      <c r="AH74" s="11"/>
      <c r="AI74" s="326"/>
      <c r="AJ74" s="266"/>
      <c r="AK74" s="266"/>
      <c r="AL74" s="766"/>
      <c r="AM74" s="266"/>
      <c r="AN74" s="342">
        <f t="shared" si="8"/>
        <v>7</v>
      </c>
      <c r="AO74" s="344">
        <f t="shared" si="9"/>
        <v>1023.8</v>
      </c>
    </row>
    <row r="75" spans="1:41" ht="21">
      <c r="A75" s="774" t="s">
        <v>433</v>
      </c>
      <c r="B75" s="129"/>
      <c r="C75" s="266"/>
      <c r="D75" s="11"/>
      <c r="E75" s="266"/>
      <c r="F75" s="11"/>
      <c r="G75" s="266"/>
      <c r="H75" s="11"/>
      <c r="I75" s="326"/>
      <c r="J75" s="11"/>
      <c r="K75" s="326"/>
      <c r="L75" s="11"/>
      <c r="M75" s="326"/>
      <c r="N75" s="11"/>
      <c r="O75" s="326"/>
      <c r="P75" s="11"/>
      <c r="Q75" s="326"/>
      <c r="R75" s="11"/>
      <c r="S75" s="326"/>
      <c r="T75" s="11"/>
      <c r="U75" s="326"/>
      <c r="V75" s="11">
        <v>1</v>
      </c>
      <c r="W75" s="326">
        <v>235</v>
      </c>
      <c r="X75" s="11"/>
      <c r="Y75" s="326"/>
      <c r="Z75" s="11"/>
      <c r="AA75" s="326"/>
      <c r="AB75" s="11"/>
      <c r="AC75" s="326"/>
      <c r="AD75" s="11"/>
      <c r="AE75" s="326"/>
      <c r="AF75" s="11"/>
      <c r="AG75" s="326"/>
      <c r="AH75" s="11">
        <v>1</v>
      </c>
      <c r="AI75" s="326">
        <v>317.6</v>
      </c>
      <c r="AJ75" s="266"/>
      <c r="AK75" s="266"/>
      <c r="AL75" s="766"/>
      <c r="AM75" s="266"/>
      <c r="AN75" s="342">
        <f t="shared" si="8"/>
        <v>2</v>
      </c>
      <c r="AO75" s="344">
        <f t="shared" si="9"/>
        <v>552.6</v>
      </c>
    </row>
    <row r="76" spans="1:41" ht="21">
      <c r="A76" s="774" t="s">
        <v>43</v>
      </c>
      <c r="B76" s="129">
        <v>5</v>
      </c>
      <c r="C76" s="266">
        <v>1108.6</v>
      </c>
      <c r="D76" s="11"/>
      <c r="E76" s="266"/>
      <c r="F76" s="11"/>
      <c r="G76" s="266"/>
      <c r="H76" s="11"/>
      <c r="I76" s="326"/>
      <c r="J76" s="11"/>
      <c r="K76" s="326"/>
      <c r="L76" s="11"/>
      <c r="M76" s="326"/>
      <c r="N76" s="11"/>
      <c r="O76" s="326">
        <v>196</v>
      </c>
      <c r="P76" s="11"/>
      <c r="Q76" s="326"/>
      <c r="R76" s="11"/>
      <c r="S76" s="326"/>
      <c r="T76" s="11"/>
      <c r="U76" s="326"/>
      <c r="V76" s="11">
        <v>3</v>
      </c>
      <c r="W76" s="326">
        <v>440.3</v>
      </c>
      <c r="X76" s="11"/>
      <c r="Y76" s="326"/>
      <c r="Z76" s="11">
        <v>5</v>
      </c>
      <c r="AA76" s="326">
        <v>754</v>
      </c>
      <c r="AB76" s="11"/>
      <c r="AC76" s="326"/>
      <c r="AD76" s="11"/>
      <c r="AE76" s="326"/>
      <c r="AF76" s="11">
        <v>2</v>
      </c>
      <c r="AG76" s="326">
        <v>299</v>
      </c>
      <c r="AH76" s="11"/>
      <c r="AI76" s="326"/>
      <c r="AJ76" s="266"/>
      <c r="AK76" s="266"/>
      <c r="AL76" s="766"/>
      <c r="AM76" s="266"/>
      <c r="AN76" s="342">
        <f t="shared" si="8"/>
        <v>15</v>
      </c>
      <c r="AO76" s="344">
        <f t="shared" si="9"/>
        <v>2797.8999999999996</v>
      </c>
    </row>
    <row r="77" spans="1:41" ht="21">
      <c r="A77" s="774" t="s">
        <v>348</v>
      </c>
      <c r="B77" s="129"/>
      <c r="C77" s="266">
        <v>423.4</v>
      </c>
      <c r="D77" s="11"/>
      <c r="E77" s="266"/>
      <c r="F77" s="11"/>
      <c r="G77" s="266"/>
      <c r="H77" s="11"/>
      <c r="I77" s="326"/>
      <c r="J77" s="11"/>
      <c r="K77" s="326"/>
      <c r="L77" s="11"/>
      <c r="M77" s="326"/>
      <c r="N77" s="11"/>
      <c r="O77" s="326"/>
      <c r="P77" s="11"/>
      <c r="Q77" s="326"/>
      <c r="R77" s="11"/>
      <c r="S77" s="326"/>
      <c r="T77" s="11"/>
      <c r="U77" s="326"/>
      <c r="V77" s="11"/>
      <c r="W77" s="326"/>
      <c r="X77" s="11"/>
      <c r="Y77" s="326">
        <v>379.6</v>
      </c>
      <c r="Z77" s="11"/>
      <c r="AA77" s="326">
        <v>285.4</v>
      </c>
      <c r="AB77" s="11"/>
      <c r="AC77" s="326"/>
      <c r="AD77" s="11"/>
      <c r="AE77" s="326"/>
      <c r="AF77" s="11"/>
      <c r="AG77" s="326"/>
      <c r="AH77" s="11"/>
      <c r="AI77" s="326"/>
      <c r="AJ77" s="266"/>
      <c r="AK77" s="266"/>
      <c r="AL77" s="766"/>
      <c r="AM77" s="266"/>
      <c r="AN77" s="342">
        <f t="shared" si="8"/>
        <v>0</v>
      </c>
      <c r="AO77" s="344">
        <f t="shared" si="9"/>
        <v>1088.4</v>
      </c>
    </row>
    <row r="78" spans="1:41" ht="21">
      <c r="A78" s="10" t="s">
        <v>551</v>
      </c>
      <c r="B78" s="129">
        <v>2</v>
      </c>
      <c r="C78" s="298">
        <v>419.8</v>
      </c>
      <c r="D78" s="12"/>
      <c r="E78" s="298"/>
      <c r="F78" s="129"/>
      <c r="G78" s="298"/>
      <c r="H78" s="15"/>
      <c r="I78" s="734"/>
      <c r="J78" s="12"/>
      <c r="K78" s="331"/>
      <c r="L78" s="12"/>
      <c r="M78" s="331"/>
      <c r="N78" s="12"/>
      <c r="O78" s="331"/>
      <c r="P78" s="12"/>
      <c r="Q78" s="331"/>
      <c r="R78" s="12"/>
      <c r="S78" s="331"/>
      <c r="T78" s="12"/>
      <c r="U78" s="331"/>
      <c r="V78" s="11"/>
      <c r="W78" s="326"/>
      <c r="X78" s="11"/>
      <c r="Y78" s="326"/>
      <c r="Z78" s="11"/>
      <c r="AA78" s="326"/>
      <c r="AB78" s="11"/>
      <c r="AC78" s="326"/>
      <c r="AD78" s="11"/>
      <c r="AE78" s="326"/>
      <c r="AF78" s="11"/>
      <c r="AG78" s="326"/>
      <c r="AH78" s="11"/>
      <c r="AI78" s="326"/>
      <c r="AJ78" s="266"/>
      <c r="AK78" s="266"/>
      <c r="AL78" s="766"/>
      <c r="AM78" s="266"/>
      <c r="AN78" s="342">
        <f t="shared" si="8"/>
        <v>2</v>
      </c>
      <c r="AO78" s="344">
        <f t="shared" si="9"/>
        <v>419.8</v>
      </c>
    </row>
    <row r="79" spans="1:41" ht="21">
      <c r="A79" s="10" t="s">
        <v>44</v>
      </c>
      <c r="B79" s="129"/>
      <c r="C79" s="298"/>
      <c r="D79" s="12"/>
      <c r="E79" s="298"/>
      <c r="F79" s="129"/>
      <c r="G79" s="298"/>
      <c r="H79" s="15"/>
      <c r="I79" s="734"/>
      <c r="J79" s="12"/>
      <c r="K79" s="331"/>
      <c r="L79" s="12"/>
      <c r="M79" s="331"/>
      <c r="N79" s="12"/>
      <c r="O79" s="331"/>
      <c r="P79" s="12"/>
      <c r="Q79" s="331"/>
      <c r="R79" s="12"/>
      <c r="S79" s="331"/>
      <c r="T79" s="12"/>
      <c r="U79" s="331"/>
      <c r="V79" s="11"/>
      <c r="W79" s="326"/>
      <c r="X79" s="11"/>
      <c r="Y79" s="326"/>
      <c r="Z79" s="11">
        <v>6</v>
      </c>
      <c r="AA79" s="326">
        <v>898.1</v>
      </c>
      <c r="AB79" s="11"/>
      <c r="AC79" s="326"/>
      <c r="AD79" s="11"/>
      <c r="AE79" s="326"/>
      <c r="AF79" s="11">
        <v>7</v>
      </c>
      <c r="AG79" s="326">
        <v>1198.1000000000001</v>
      </c>
      <c r="AH79" s="11"/>
      <c r="AI79" s="326"/>
      <c r="AJ79" s="266"/>
      <c r="AK79" s="266"/>
      <c r="AL79" s="766"/>
      <c r="AM79" s="266"/>
      <c r="AN79" s="342">
        <f t="shared" si="8"/>
        <v>13</v>
      </c>
      <c r="AO79" s="344">
        <f t="shared" si="9"/>
        <v>2096.2000000000003</v>
      </c>
    </row>
    <row r="80" spans="1:41" ht="21">
      <c r="A80" s="10" t="s">
        <v>163</v>
      </c>
      <c r="B80" s="129">
        <v>3</v>
      </c>
      <c r="C80" s="298">
        <v>282.3</v>
      </c>
      <c r="D80" s="12"/>
      <c r="E80" s="298"/>
      <c r="F80" s="129"/>
      <c r="G80" s="298"/>
      <c r="H80" s="15"/>
      <c r="I80" s="734"/>
      <c r="J80" s="12"/>
      <c r="K80" s="331"/>
      <c r="L80" s="12"/>
      <c r="M80" s="331"/>
      <c r="N80" s="12"/>
      <c r="O80" s="331"/>
      <c r="P80" s="12"/>
      <c r="Q80" s="331"/>
      <c r="R80" s="12"/>
      <c r="S80" s="331"/>
      <c r="T80" s="12"/>
      <c r="U80" s="331"/>
      <c r="V80" s="11">
        <v>2</v>
      </c>
      <c r="W80" s="326">
        <v>263.5</v>
      </c>
      <c r="X80" s="11"/>
      <c r="Y80" s="326"/>
      <c r="Z80" s="11">
        <v>2</v>
      </c>
      <c r="AA80" s="326">
        <v>267.9</v>
      </c>
      <c r="AB80" s="11"/>
      <c r="AC80" s="326"/>
      <c r="AD80" s="11"/>
      <c r="AE80" s="326"/>
      <c r="AF80" s="11"/>
      <c r="AG80" s="326"/>
      <c r="AH80" s="11"/>
      <c r="AI80" s="326"/>
      <c r="AJ80" s="266"/>
      <c r="AK80" s="266"/>
      <c r="AL80" s="766"/>
      <c r="AM80" s="266"/>
      <c r="AN80" s="342">
        <f t="shared" si="8"/>
        <v>7</v>
      </c>
      <c r="AO80" s="344">
        <f t="shared" si="9"/>
        <v>813.6999999999999</v>
      </c>
    </row>
    <row r="81" spans="1:41" ht="21">
      <c r="A81" s="10" t="s">
        <v>434</v>
      </c>
      <c r="B81" s="129"/>
      <c r="C81" s="298"/>
      <c r="D81" s="12"/>
      <c r="E81" s="298"/>
      <c r="F81" s="129"/>
      <c r="G81" s="298"/>
      <c r="H81" s="15"/>
      <c r="I81" s="734"/>
      <c r="J81" s="12"/>
      <c r="K81" s="331"/>
      <c r="L81" s="12"/>
      <c r="M81" s="331"/>
      <c r="N81" s="12"/>
      <c r="O81" s="331"/>
      <c r="P81" s="12"/>
      <c r="Q81" s="331"/>
      <c r="R81" s="12"/>
      <c r="S81" s="331"/>
      <c r="T81" s="12"/>
      <c r="U81" s="331"/>
      <c r="V81" s="11">
        <v>1</v>
      </c>
      <c r="W81" s="326">
        <v>248.4</v>
      </c>
      <c r="X81" s="11"/>
      <c r="Y81" s="326"/>
      <c r="Z81" s="11"/>
      <c r="AA81" s="326"/>
      <c r="AB81" s="11"/>
      <c r="AC81" s="326"/>
      <c r="AD81" s="11"/>
      <c r="AE81" s="326"/>
      <c r="AF81" s="11">
        <v>1</v>
      </c>
      <c r="AG81" s="326">
        <v>289.3</v>
      </c>
      <c r="AH81" s="11">
        <v>1</v>
      </c>
      <c r="AI81" s="326">
        <v>327.8</v>
      </c>
      <c r="AJ81" s="266"/>
      <c r="AK81" s="266"/>
      <c r="AL81" s="766"/>
      <c r="AM81" s="266"/>
      <c r="AN81" s="342">
        <f t="shared" si="8"/>
        <v>3</v>
      </c>
      <c r="AO81" s="344">
        <f t="shared" si="9"/>
        <v>865.5</v>
      </c>
    </row>
    <row r="82" spans="1:41" ht="21">
      <c r="A82" s="10" t="s">
        <v>350</v>
      </c>
      <c r="B82" s="129"/>
      <c r="C82" s="298"/>
      <c r="D82" s="12"/>
      <c r="E82" s="298"/>
      <c r="F82" s="129"/>
      <c r="G82" s="298"/>
      <c r="H82" s="15"/>
      <c r="I82" s="734"/>
      <c r="J82" s="12"/>
      <c r="K82" s="331"/>
      <c r="L82" s="12"/>
      <c r="M82" s="331"/>
      <c r="N82" s="12"/>
      <c r="O82" s="331"/>
      <c r="P82" s="12"/>
      <c r="Q82" s="331"/>
      <c r="R82" s="12"/>
      <c r="S82" s="331"/>
      <c r="T82" s="12"/>
      <c r="U82" s="331"/>
      <c r="V82" s="11"/>
      <c r="W82" s="326"/>
      <c r="X82" s="11"/>
      <c r="Y82" s="326"/>
      <c r="Z82" s="11">
        <v>1</v>
      </c>
      <c r="AA82" s="326">
        <v>121.1</v>
      </c>
      <c r="AB82" s="11"/>
      <c r="AC82" s="326"/>
      <c r="AD82" s="11"/>
      <c r="AE82" s="326"/>
      <c r="AF82" s="11"/>
      <c r="AG82" s="326"/>
      <c r="AH82" s="11"/>
      <c r="AI82" s="326"/>
      <c r="AJ82" s="266"/>
      <c r="AK82" s="266"/>
      <c r="AL82" s="766"/>
      <c r="AM82" s="266"/>
      <c r="AN82" s="342">
        <f t="shared" si="8"/>
        <v>1</v>
      </c>
      <c r="AO82" s="344">
        <f t="shared" si="9"/>
        <v>121.1</v>
      </c>
    </row>
    <row r="83" spans="1:41" ht="21">
      <c r="A83" s="10" t="s">
        <v>372</v>
      </c>
      <c r="B83" s="129">
        <v>2</v>
      </c>
      <c r="C83" s="298">
        <v>1141.1000000000001</v>
      </c>
      <c r="D83" s="12"/>
      <c r="E83" s="298"/>
      <c r="F83" s="129"/>
      <c r="G83" s="298"/>
      <c r="H83" s="15"/>
      <c r="I83" s="734"/>
      <c r="J83" s="12"/>
      <c r="K83" s="331"/>
      <c r="L83" s="12"/>
      <c r="M83" s="331"/>
      <c r="N83" s="12"/>
      <c r="O83" s="331">
        <v>336.4</v>
      </c>
      <c r="P83" s="12"/>
      <c r="Q83" s="331"/>
      <c r="R83" s="12"/>
      <c r="S83" s="331"/>
      <c r="T83" s="12"/>
      <c r="U83" s="331"/>
      <c r="V83" s="11"/>
      <c r="W83" s="326">
        <v>325.7</v>
      </c>
      <c r="X83" s="11"/>
      <c r="Y83" s="326"/>
      <c r="Z83" s="11">
        <v>1</v>
      </c>
      <c r="AA83" s="326">
        <v>446.4</v>
      </c>
      <c r="AB83" s="11"/>
      <c r="AC83" s="326"/>
      <c r="AD83" s="11"/>
      <c r="AE83" s="326">
        <v>89.8</v>
      </c>
      <c r="AF83" s="11"/>
      <c r="AG83" s="326"/>
      <c r="AH83" s="11"/>
      <c r="AI83" s="326"/>
      <c r="AJ83" s="266"/>
      <c r="AK83" s="266"/>
      <c r="AL83" s="766"/>
      <c r="AM83" s="266"/>
      <c r="AN83" s="342">
        <f t="shared" si="8"/>
        <v>3</v>
      </c>
      <c r="AO83" s="344">
        <f t="shared" si="9"/>
        <v>2339.4</v>
      </c>
    </row>
    <row r="84" spans="1:41" ht="21">
      <c r="A84" s="774" t="s">
        <v>45</v>
      </c>
      <c r="B84" s="129">
        <v>1</v>
      </c>
      <c r="C84" s="298">
        <v>164.7</v>
      </c>
      <c r="D84" s="12"/>
      <c r="E84" s="298"/>
      <c r="F84" s="129"/>
      <c r="G84" s="298"/>
      <c r="H84" s="15"/>
      <c r="I84" s="734"/>
      <c r="J84" s="12"/>
      <c r="K84" s="331"/>
      <c r="L84" s="12"/>
      <c r="M84" s="331"/>
      <c r="N84" s="12"/>
      <c r="O84" s="331"/>
      <c r="P84" s="12"/>
      <c r="Q84" s="331"/>
      <c r="R84" s="12"/>
      <c r="S84" s="331"/>
      <c r="T84" s="12"/>
      <c r="U84" s="331"/>
      <c r="V84" s="11">
        <v>1</v>
      </c>
      <c r="W84" s="326">
        <v>148</v>
      </c>
      <c r="X84" s="11"/>
      <c r="Y84" s="326"/>
      <c r="Z84" s="11">
        <v>9</v>
      </c>
      <c r="AA84" s="326">
        <v>1279.1</v>
      </c>
      <c r="AB84" s="11"/>
      <c r="AC84" s="326"/>
      <c r="AD84" s="11"/>
      <c r="AE84" s="326"/>
      <c r="AF84" s="11">
        <v>1</v>
      </c>
      <c r="AG84" s="326">
        <v>140.8</v>
      </c>
      <c r="AH84" s="11"/>
      <c r="AI84" s="326"/>
      <c r="AJ84" s="266"/>
      <c r="AK84" s="266"/>
      <c r="AL84" s="766"/>
      <c r="AM84" s="266"/>
      <c r="AN84" s="342">
        <f t="shared" si="8"/>
        <v>12</v>
      </c>
      <c r="AO84" s="344">
        <f t="shared" si="9"/>
        <v>1732.6</v>
      </c>
    </row>
    <row r="85" spans="1:41" ht="21">
      <c r="A85" s="10" t="s">
        <v>46</v>
      </c>
      <c r="B85" s="129">
        <v>2</v>
      </c>
      <c r="C85" s="298">
        <v>461.6</v>
      </c>
      <c r="D85" s="12"/>
      <c r="E85" s="298"/>
      <c r="F85" s="129"/>
      <c r="G85" s="298">
        <v>401.90000000000003</v>
      </c>
      <c r="H85" s="15"/>
      <c r="I85" s="734"/>
      <c r="J85" s="12"/>
      <c r="K85" s="331">
        <v>230.6</v>
      </c>
      <c r="L85" s="12"/>
      <c r="M85" s="331"/>
      <c r="N85" s="12">
        <v>1</v>
      </c>
      <c r="O85" s="331">
        <v>358.6</v>
      </c>
      <c r="P85" s="12"/>
      <c r="Q85" s="331"/>
      <c r="R85" s="12"/>
      <c r="S85" s="331"/>
      <c r="T85" s="12"/>
      <c r="U85" s="331"/>
      <c r="V85" s="11"/>
      <c r="W85" s="326">
        <v>349</v>
      </c>
      <c r="X85" s="11"/>
      <c r="Y85" s="326">
        <v>777.7</v>
      </c>
      <c r="Z85" s="11">
        <v>3</v>
      </c>
      <c r="AA85" s="326">
        <v>401.5</v>
      </c>
      <c r="AB85" s="11">
        <v>1</v>
      </c>
      <c r="AC85" s="326">
        <v>290.8</v>
      </c>
      <c r="AD85" s="11"/>
      <c r="AE85" s="326"/>
      <c r="AF85" s="11">
        <v>3</v>
      </c>
      <c r="AG85" s="326">
        <v>475.1</v>
      </c>
      <c r="AH85" s="11"/>
      <c r="AI85" s="326"/>
      <c r="AJ85" s="266">
        <v>1</v>
      </c>
      <c r="AK85" s="266">
        <v>495.79999999999995</v>
      </c>
      <c r="AL85" s="766"/>
      <c r="AM85" s="266">
        <v>315.3</v>
      </c>
      <c r="AN85" s="342">
        <f t="shared" si="8"/>
        <v>11</v>
      </c>
      <c r="AO85" s="344">
        <f t="shared" si="9"/>
        <v>4557.9</v>
      </c>
    </row>
    <row r="86" spans="1:41" ht="21">
      <c r="A86" s="10" t="s">
        <v>303</v>
      </c>
      <c r="B86" s="129"/>
      <c r="C86" s="298"/>
      <c r="D86" s="12"/>
      <c r="E86" s="298"/>
      <c r="F86" s="129"/>
      <c r="G86" s="298"/>
      <c r="H86" s="15"/>
      <c r="I86" s="734"/>
      <c r="J86" s="12"/>
      <c r="K86" s="331"/>
      <c r="L86" s="12"/>
      <c r="M86" s="331"/>
      <c r="N86" s="12"/>
      <c r="O86" s="331"/>
      <c r="P86" s="12"/>
      <c r="Q86" s="331"/>
      <c r="R86" s="12"/>
      <c r="S86" s="331"/>
      <c r="T86" s="12"/>
      <c r="U86" s="331"/>
      <c r="V86" s="11"/>
      <c r="W86" s="326"/>
      <c r="X86" s="11"/>
      <c r="Y86" s="326"/>
      <c r="Z86" s="11"/>
      <c r="AA86" s="326"/>
      <c r="AB86" s="11"/>
      <c r="AC86" s="326"/>
      <c r="AD86" s="11">
        <v>1</v>
      </c>
      <c r="AE86" s="326">
        <v>158.3</v>
      </c>
      <c r="AF86" s="11">
        <v>4</v>
      </c>
      <c r="AG86" s="326">
        <v>786.8</v>
      </c>
      <c r="AH86" s="11">
        <v>1</v>
      </c>
      <c r="AI86" s="326">
        <v>273.7</v>
      </c>
      <c r="AJ86" s="266"/>
      <c r="AK86" s="266"/>
      <c r="AL86" s="766"/>
      <c r="AM86" s="266"/>
      <c r="AN86" s="342">
        <f t="shared" si="8"/>
        <v>6</v>
      </c>
      <c r="AO86" s="344">
        <f t="shared" si="9"/>
        <v>1218.8</v>
      </c>
    </row>
    <row r="87" spans="1:41" s="143" customFormat="1" ht="21">
      <c r="A87" s="10" t="s">
        <v>351</v>
      </c>
      <c r="B87" s="129">
        <v>1</v>
      </c>
      <c r="C87" s="298">
        <v>98.2</v>
      </c>
      <c r="D87" s="12"/>
      <c r="E87" s="298"/>
      <c r="F87" s="129"/>
      <c r="G87" s="298"/>
      <c r="H87" s="15"/>
      <c r="I87" s="734"/>
      <c r="J87" s="12"/>
      <c r="K87" s="331"/>
      <c r="L87" s="12"/>
      <c r="M87" s="331"/>
      <c r="N87" s="12"/>
      <c r="O87" s="331"/>
      <c r="P87" s="12"/>
      <c r="Q87" s="331"/>
      <c r="R87" s="12"/>
      <c r="S87" s="331"/>
      <c r="T87" s="12"/>
      <c r="U87" s="331"/>
      <c r="V87" s="11">
        <v>2</v>
      </c>
      <c r="W87" s="326">
        <v>266.4</v>
      </c>
      <c r="X87" s="11"/>
      <c r="Y87" s="326"/>
      <c r="Z87" s="11"/>
      <c r="AA87" s="326"/>
      <c r="AB87" s="11"/>
      <c r="AC87" s="326"/>
      <c r="AD87" s="11">
        <v>2</v>
      </c>
      <c r="AE87" s="326">
        <v>238.2</v>
      </c>
      <c r="AF87" s="11"/>
      <c r="AG87" s="326"/>
      <c r="AH87" s="11"/>
      <c r="AI87" s="326"/>
      <c r="AJ87" s="266">
        <v>1</v>
      </c>
      <c r="AK87" s="266">
        <v>128.2</v>
      </c>
      <c r="AL87" s="766"/>
      <c r="AM87" s="266"/>
      <c r="AN87" s="342">
        <f>SUM(B87,D87,F87,H87,J87,L87,N87,P87,R87,T87,V87,Z87,X87,AB87,AD87,AF87,AH87,AJ87,AL87)</f>
        <v>6</v>
      </c>
      <c r="AO87" s="344">
        <f>SUM(C87,E87,G87,I87,K87,M87,O87,Q87,S87,U87,W87,AA87,Y87,AC87,AE87,AG87,AI87,AK87,AM87)</f>
        <v>731</v>
      </c>
    </row>
    <row r="88" spans="1:41" ht="21">
      <c r="A88" s="10" t="s">
        <v>47</v>
      </c>
      <c r="B88" s="129">
        <v>2</v>
      </c>
      <c r="C88" s="298">
        <v>288.3</v>
      </c>
      <c r="D88" s="12"/>
      <c r="E88" s="298"/>
      <c r="F88" s="129"/>
      <c r="G88" s="298"/>
      <c r="H88" s="15"/>
      <c r="I88" s="734"/>
      <c r="J88" s="12"/>
      <c r="K88" s="331"/>
      <c r="L88" s="12"/>
      <c r="M88" s="331"/>
      <c r="N88" s="12"/>
      <c r="O88" s="331"/>
      <c r="P88" s="12"/>
      <c r="Q88" s="331"/>
      <c r="R88" s="12"/>
      <c r="S88" s="331"/>
      <c r="T88" s="12"/>
      <c r="U88" s="331"/>
      <c r="V88" s="11">
        <v>4</v>
      </c>
      <c r="W88" s="326">
        <v>612.7</v>
      </c>
      <c r="X88" s="11"/>
      <c r="Y88" s="326">
        <v>236.8</v>
      </c>
      <c r="Z88" s="11">
        <v>2</v>
      </c>
      <c r="AA88" s="326">
        <v>322.5</v>
      </c>
      <c r="AB88" s="11"/>
      <c r="AC88" s="326">
        <v>341.2</v>
      </c>
      <c r="AD88" s="11">
        <v>1</v>
      </c>
      <c r="AE88" s="326">
        <v>139.1</v>
      </c>
      <c r="AF88" s="11">
        <v>4</v>
      </c>
      <c r="AG88" s="326">
        <v>536.9</v>
      </c>
      <c r="AH88" s="11"/>
      <c r="AI88" s="326"/>
      <c r="AJ88" s="266"/>
      <c r="AK88" s="266"/>
      <c r="AL88" s="766"/>
      <c r="AM88" s="266">
        <v>282.5</v>
      </c>
      <c r="AN88" s="342">
        <f t="shared" si="8"/>
        <v>13</v>
      </c>
      <c r="AO88" s="344">
        <f t="shared" si="9"/>
        <v>2760</v>
      </c>
    </row>
    <row r="89" spans="1:41" ht="21">
      <c r="A89" s="16" t="s">
        <v>48</v>
      </c>
      <c r="B89" s="191">
        <v>1</v>
      </c>
      <c r="C89" s="548">
        <v>180.9</v>
      </c>
      <c r="D89" s="537"/>
      <c r="E89" s="548"/>
      <c r="F89" s="191"/>
      <c r="G89" s="548"/>
      <c r="H89" s="18"/>
      <c r="I89" s="735"/>
      <c r="J89" s="537"/>
      <c r="K89" s="538"/>
      <c r="L89" s="537"/>
      <c r="M89" s="538"/>
      <c r="N89" s="537"/>
      <c r="O89" s="538"/>
      <c r="P89" s="537"/>
      <c r="Q89" s="538"/>
      <c r="R89" s="537"/>
      <c r="S89" s="538"/>
      <c r="T89" s="537"/>
      <c r="U89" s="538"/>
      <c r="V89" s="17">
        <v>3</v>
      </c>
      <c r="W89" s="327">
        <v>481.4</v>
      </c>
      <c r="X89" s="17"/>
      <c r="Y89" s="327"/>
      <c r="Z89" s="17">
        <v>2</v>
      </c>
      <c r="AA89" s="327">
        <v>345.5</v>
      </c>
      <c r="AB89" s="17"/>
      <c r="AC89" s="327"/>
      <c r="AD89" s="17"/>
      <c r="AE89" s="327"/>
      <c r="AF89" s="17"/>
      <c r="AG89" s="327"/>
      <c r="AH89" s="17"/>
      <c r="AI89" s="327"/>
      <c r="AJ89" s="297">
        <v>1</v>
      </c>
      <c r="AK89" s="297">
        <v>171</v>
      </c>
      <c r="AL89" s="1002"/>
      <c r="AM89" s="297"/>
      <c r="AN89" s="343">
        <f t="shared" si="8"/>
        <v>7</v>
      </c>
      <c r="AO89" s="345">
        <f t="shared" si="9"/>
        <v>1178.8</v>
      </c>
    </row>
    <row r="90" spans="1:41" ht="21">
      <c r="A90" s="347" t="s">
        <v>121</v>
      </c>
      <c r="B90" s="129"/>
      <c r="C90" s="298"/>
      <c r="D90" s="12"/>
      <c r="E90" s="298"/>
      <c r="F90" s="129"/>
      <c r="G90" s="298"/>
      <c r="H90" s="15"/>
      <c r="I90" s="734"/>
      <c r="J90" s="12"/>
      <c r="K90" s="331"/>
      <c r="L90" s="12"/>
      <c r="M90" s="331"/>
      <c r="N90" s="12"/>
      <c r="O90" s="331"/>
      <c r="P90" s="12"/>
      <c r="Q90" s="331"/>
      <c r="R90" s="12"/>
      <c r="S90" s="331"/>
      <c r="T90" s="12"/>
      <c r="U90" s="331"/>
      <c r="V90" s="11"/>
      <c r="W90" s="326"/>
      <c r="X90" s="11"/>
      <c r="Y90" s="326"/>
      <c r="Z90" s="11"/>
      <c r="AA90" s="326"/>
      <c r="AB90" s="11"/>
      <c r="AC90" s="326"/>
      <c r="AD90" s="11"/>
      <c r="AE90" s="326"/>
      <c r="AF90" s="11"/>
      <c r="AG90" s="326"/>
      <c r="AH90" s="11"/>
      <c r="AI90" s="326"/>
      <c r="AJ90" s="266"/>
      <c r="AK90" s="266"/>
      <c r="AL90" s="766"/>
      <c r="AM90" s="266"/>
      <c r="AN90" s="850"/>
      <c r="AO90" s="851"/>
    </row>
    <row r="91" spans="1:41" ht="21">
      <c r="A91" s="10" t="s">
        <v>352</v>
      </c>
      <c r="B91" s="129"/>
      <c r="C91" s="298"/>
      <c r="D91" s="12"/>
      <c r="E91" s="298"/>
      <c r="F91" s="129"/>
      <c r="G91" s="298"/>
      <c r="H91" s="15"/>
      <c r="I91" s="734"/>
      <c r="J91" s="12"/>
      <c r="K91" s="331"/>
      <c r="L91" s="12"/>
      <c r="M91" s="331"/>
      <c r="N91" s="12"/>
      <c r="O91" s="331"/>
      <c r="P91" s="12"/>
      <c r="Q91" s="331"/>
      <c r="R91" s="12"/>
      <c r="S91" s="331"/>
      <c r="T91" s="12"/>
      <c r="U91" s="331"/>
      <c r="V91" s="11">
        <v>1</v>
      </c>
      <c r="W91" s="326">
        <v>142.3</v>
      </c>
      <c r="X91" s="11"/>
      <c r="Y91" s="326"/>
      <c r="Z91" s="11">
        <v>3</v>
      </c>
      <c r="AA91" s="326">
        <v>415.6</v>
      </c>
      <c r="AB91" s="11"/>
      <c r="AC91" s="326"/>
      <c r="AD91" s="11"/>
      <c r="AE91" s="326"/>
      <c r="AF91" s="11"/>
      <c r="AG91" s="326"/>
      <c r="AH91" s="11"/>
      <c r="AI91" s="326"/>
      <c r="AJ91" s="266"/>
      <c r="AK91" s="266"/>
      <c r="AL91" s="766"/>
      <c r="AM91" s="266"/>
      <c r="AN91" s="342">
        <f aca="true" t="shared" si="10" ref="AN91:AO97">SUM(B91,D91,F91,H91,J91,L91,N91,P91,R91,T91,V91,Z91,X91,AB91,AD91,AF91,AH91,AJ91,AL91)</f>
        <v>4</v>
      </c>
      <c r="AO91" s="344">
        <f t="shared" si="10"/>
        <v>557.9000000000001</v>
      </c>
    </row>
    <row r="92" spans="1:41" ht="21">
      <c r="A92" s="10" t="s">
        <v>353</v>
      </c>
      <c r="B92" s="129">
        <v>2</v>
      </c>
      <c r="C92" s="298">
        <v>276.2</v>
      </c>
      <c r="D92" s="12"/>
      <c r="E92" s="298"/>
      <c r="F92" s="129"/>
      <c r="G92" s="298"/>
      <c r="H92" s="15"/>
      <c r="I92" s="734"/>
      <c r="J92" s="12"/>
      <c r="K92" s="331"/>
      <c r="L92" s="12"/>
      <c r="M92" s="331"/>
      <c r="N92" s="12"/>
      <c r="O92" s="331"/>
      <c r="P92" s="12"/>
      <c r="Q92" s="331"/>
      <c r="R92" s="12"/>
      <c r="S92" s="331"/>
      <c r="T92" s="12"/>
      <c r="U92" s="331"/>
      <c r="V92" s="11">
        <v>2</v>
      </c>
      <c r="W92" s="326">
        <v>310.7</v>
      </c>
      <c r="X92" s="11"/>
      <c r="Y92" s="326"/>
      <c r="Z92" s="11">
        <v>1</v>
      </c>
      <c r="AA92" s="326">
        <v>148.1</v>
      </c>
      <c r="AB92" s="11"/>
      <c r="AC92" s="326"/>
      <c r="AD92" s="11"/>
      <c r="AE92" s="326"/>
      <c r="AF92" s="11">
        <v>1</v>
      </c>
      <c r="AG92" s="326">
        <v>149.7</v>
      </c>
      <c r="AH92" s="11"/>
      <c r="AI92" s="326"/>
      <c r="AJ92" s="266"/>
      <c r="AK92" s="266"/>
      <c r="AL92" s="766"/>
      <c r="AM92" s="266"/>
      <c r="AN92" s="342">
        <f t="shared" si="10"/>
        <v>6</v>
      </c>
      <c r="AO92" s="344">
        <f t="shared" si="10"/>
        <v>884.7</v>
      </c>
    </row>
    <row r="93" spans="1:41" ht="21">
      <c r="A93" s="10" t="s">
        <v>200</v>
      </c>
      <c r="B93" s="129">
        <v>2</v>
      </c>
      <c r="C93" s="298">
        <v>308.7</v>
      </c>
      <c r="D93" s="12"/>
      <c r="E93" s="298"/>
      <c r="F93" s="129"/>
      <c r="G93" s="298"/>
      <c r="H93" s="15"/>
      <c r="I93" s="734"/>
      <c r="J93" s="12"/>
      <c r="K93" s="331"/>
      <c r="L93" s="12"/>
      <c r="M93" s="331"/>
      <c r="N93" s="12"/>
      <c r="O93" s="331"/>
      <c r="P93" s="12"/>
      <c r="Q93" s="331"/>
      <c r="R93" s="12"/>
      <c r="S93" s="331"/>
      <c r="T93" s="12"/>
      <c r="U93" s="331"/>
      <c r="V93" s="11"/>
      <c r="W93" s="326"/>
      <c r="X93" s="11"/>
      <c r="Y93" s="326"/>
      <c r="Z93" s="11"/>
      <c r="AA93" s="326"/>
      <c r="AB93" s="11"/>
      <c r="AC93" s="326"/>
      <c r="AD93" s="11">
        <v>1</v>
      </c>
      <c r="AE93" s="326">
        <v>130.3</v>
      </c>
      <c r="AF93" s="11"/>
      <c r="AG93" s="326"/>
      <c r="AH93" s="11"/>
      <c r="AI93" s="326"/>
      <c r="AJ93" s="266"/>
      <c r="AK93" s="266"/>
      <c r="AL93" s="766"/>
      <c r="AM93" s="266"/>
      <c r="AN93" s="342">
        <f t="shared" si="10"/>
        <v>3</v>
      </c>
      <c r="AO93" s="344">
        <f t="shared" si="10"/>
        <v>439</v>
      </c>
    </row>
    <row r="94" spans="1:41" ht="21">
      <c r="A94" s="10" t="s">
        <v>293</v>
      </c>
      <c r="B94" s="129"/>
      <c r="C94" s="298"/>
      <c r="D94" s="12"/>
      <c r="E94" s="298"/>
      <c r="F94" s="129"/>
      <c r="G94" s="298"/>
      <c r="H94" s="15"/>
      <c r="I94" s="734"/>
      <c r="J94" s="12"/>
      <c r="K94" s="331"/>
      <c r="L94" s="12"/>
      <c r="M94" s="331"/>
      <c r="N94" s="12"/>
      <c r="O94" s="331"/>
      <c r="P94" s="12"/>
      <c r="Q94" s="331"/>
      <c r="R94" s="12"/>
      <c r="S94" s="331"/>
      <c r="T94" s="12"/>
      <c r="U94" s="331"/>
      <c r="V94" s="11"/>
      <c r="W94" s="326"/>
      <c r="X94" s="11"/>
      <c r="Y94" s="326"/>
      <c r="Z94" s="11"/>
      <c r="AA94" s="326"/>
      <c r="AB94" s="11"/>
      <c r="AC94" s="326"/>
      <c r="AD94" s="11"/>
      <c r="AE94" s="326"/>
      <c r="AF94" s="11"/>
      <c r="AG94" s="326"/>
      <c r="AH94" s="11"/>
      <c r="AI94" s="326"/>
      <c r="AJ94" s="266">
        <v>1</v>
      </c>
      <c r="AK94" s="266">
        <v>62.8</v>
      </c>
      <c r="AL94" s="766"/>
      <c r="AM94" s="266"/>
      <c r="AN94" s="342">
        <f t="shared" si="10"/>
        <v>1</v>
      </c>
      <c r="AO94" s="344">
        <f t="shared" si="10"/>
        <v>62.8</v>
      </c>
    </row>
    <row r="95" spans="1:41" ht="21">
      <c r="A95" s="10" t="s">
        <v>294</v>
      </c>
      <c r="B95" s="129">
        <v>3</v>
      </c>
      <c r="C95" s="298">
        <v>1541.6</v>
      </c>
      <c r="D95" s="12"/>
      <c r="E95" s="298"/>
      <c r="F95" s="129"/>
      <c r="G95" s="298"/>
      <c r="H95" s="15"/>
      <c r="I95" s="734"/>
      <c r="J95" s="12"/>
      <c r="K95" s="331"/>
      <c r="L95" s="12"/>
      <c r="M95" s="331"/>
      <c r="N95" s="12"/>
      <c r="O95" s="331"/>
      <c r="P95" s="12"/>
      <c r="Q95" s="331"/>
      <c r="R95" s="12">
        <v>1</v>
      </c>
      <c r="S95" s="331">
        <v>37.6</v>
      </c>
      <c r="T95" s="12"/>
      <c r="U95" s="331"/>
      <c r="V95" s="11">
        <v>1</v>
      </c>
      <c r="W95" s="326">
        <v>153.2</v>
      </c>
      <c r="X95" s="11"/>
      <c r="Y95" s="326"/>
      <c r="Z95" s="11">
        <v>1</v>
      </c>
      <c r="AA95" s="326">
        <v>158.7</v>
      </c>
      <c r="AB95" s="11"/>
      <c r="AC95" s="326"/>
      <c r="AD95" s="11"/>
      <c r="AE95" s="326"/>
      <c r="AF95" s="11">
        <v>4</v>
      </c>
      <c r="AG95" s="326">
        <v>599.7</v>
      </c>
      <c r="AH95" s="11"/>
      <c r="AI95" s="326"/>
      <c r="AJ95" s="266">
        <v>1</v>
      </c>
      <c r="AK95" s="266">
        <v>201</v>
      </c>
      <c r="AL95" s="766"/>
      <c r="AM95" s="266"/>
      <c r="AN95" s="342">
        <f t="shared" si="10"/>
        <v>11</v>
      </c>
      <c r="AO95" s="344">
        <f t="shared" si="10"/>
        <v>2691.8</v>
      </c>
    </row>
    <row r="96" spans="1:41" ht="21">
      <c r="A96" s="10" t="s">
        <v>33</v>
      </c>
      <c r="B96" s="129"/>
      <c r="C96" s="298"/>
      <c r="D96" s="12"/>
      <c r="E96" s="298"/>
      <c r="F96" s="129"/>
      <c r="G96" s="298"/>
      <c r="H96" s="15"/>
      <c r="I96" s="734"/>
      <c r="J96" s="12"/>
      <c r="K96" s="331"/>
      <c r="L96" s="12"/>
      <c r="M96" s="331"/>
      <c r="N96" s="12"/>
      <c r="O96" s="331"/>
      <c r="P96" s="12"/>
      <c r="Q96" s="331"/>
      <c r="R96" s="12"/>
      <c r="S96" s="331"/>
      <c r="T96" s="12"/>
      <c r="U96" s="331"/>
      <c r="V96" s="11"/>
      <c r="W96" s="326"/>
      <c r="X96" s="11"/>
      <c r="Y96" s="326"/>
      <c r="Z96" s="11"/>
      <c r="AA96" s="326"/>
      <c r="AB96" s="11"/>
      <c r="AC96" s="326"/>
      <c r="AD96" s="11"/>
      <c r="AE96" s="326"/>
      <c r="AF96" s="11">
        <v>3</v>
      </c>
      <c r="AG96" s="326">
        <v>471.7</v>
      </c>
      <c r="AH96" s="11"/>
      <c r="AI96" s="326"/>
      <c r="AJ96" s="266">
        <v>2</v>
      </c>
      <c r="AK96" s="266">
        <v>311.9</v>
      </c>
      <c r="AL96" s="766"/>
      <c r="AM96" s="266"/>
      <c r="AN96" s="342">
        <f t="shared" si="10"/>
        <v>5</v>
      </c>
      <c r="AO96" s="344">
        <f t="shared" si="10"/>
        <v>783.5999999999999</v>
      </c>
    </row>
    <row r="97" spans="1:41" ht="21">
      <c r="A97" s="16" t="s">
        <v>34</v>
      </c>
      <c r="B97" s="129"/>
      <c r="C97" s="298"/>
      <c r="D97" s="12"/>
      <c r="E97" s="298"/>
      <c r="F97" s="129"/>
      <c r="G97" s="298"/>
      <c r="H97" s="15"/>
      <c r="I97" s="734"/>
      <c r="J97" s="12"/>
      <c r="K97" s="331"/>
      <c r="L97" s="12"/>
      <c r="M97" s="331"/>
      <c r="N97" s="12"/>
      <c r="O97" s="331"/>
      <c r="P97" s="12"/>
      <c r="Q97" s="331"/>
      <c r="R97" s="12"/>
      <c r="S97" s="331"/>
      <c r="T97" s="12"/>
      <c r="U97" s="331"/>
      <c r="V97" s="11">
        <v>3</v>
      </c>
      <c r="W97" s="326">
        <v>439.9</v>
      </c>
      <c r="X97" s="11"/>
      <c r="Y97" s="326"/>
      <c r="Z97" s="11">
        <v>2</v>
      </c>
      <c r="AA97" s="326">
        <v>344.9</v>
      </c>
      <c r="AB97" s="11"/>
      <c r="AC97" s="326"/>
      <c r="AD97" s="11"/>
      <c r="AE97" s="326"/>
      <c r="AF97" s="11"/>
      <c r="AG97" s="326"/>
      <c r="AH97" s="11"/>
      <c r="AI97" s="326"/>
      <c r="AJ97" s="266"/>
      <c r="AK97" s="266"/>
      <c r="AL97" s="1002"/>
      <c r="AM97" s="297"/>
      <c r="AN97" s="343">
        <f t="shared" si="10"/>
        <v>5</v>
      </c>
      <c r="AO97" s="345">
        <f t="shared" si="10"/>
        <v>784.8</v>
      </c>
    </row>
    <row r="98" spans="1:41" ht="21">
      <c r="A98" s="347" t="s">
        <v>122</v>
      </c>
      <c r="B98" s="189"/>
      <c r="C98" s="309"/>
      <c r="D98" s="137"/>
      <c r="E98" s="309"/>
      <c r="F98" s="137"/>
      <c r="G98" s="309"/>
      <c r="H98" s="137"/>
      <c r="I98" s="736"/>
      <c r="J98" s="137"/>
      <c r="K98" s="736"/>
      <c r="L98" s="137"/>
      <c r="M98" s="736"/>
      <c r="N98" s="137"/>
      <c r="O98" s="736"/>
      <c r="P98" s="137"/>
      <c r="Q98" s="736"/>
      <c r="R98" s="137"/>
      <c r="S98" s="736"/>
      <c r="T98" s="137"/>
      <c r="U98" s="736"/>
      <c r="V98" s="137"/>
      <c r="W98" s="736"/>
      <c r="X98" s="137"/>
      <c r="Y98" s="736"/>
      <c r="Z98" s="137"/>
      <c r="AA98" s="736"/>
      <c r="AB98" s="137"/>
      <c r="AC98" s="736"/>
      <c r="AD98" s="137"/>
      <c r="AE98" s="736"/>
      <c r="AF98" s="137"/>
      <c r="AG98" s="736"/>
      <c r="AH98" s="137"/>
      <c r="AI98" s="736"/>
      <c r="AJ98" s="309"/>
      <c r="AK98" s="309"/>
      <c r="AL98" s="766"/>
      <c r="AM98" s="266"/>
      <c r="AN98" s="850"/>
      <c r="AO98" s="851"/>
    </row>
    <row r="99" spans="1:41" ht="21">
      <c r="A99" s="774" t="s">
        <v>139</v>
      </c>
      <c r="B99" s="129">
        <v>1</v>
      </c>
      <c r="C99" s="298">
        <v>215.6</v>
      </c>
      <c r="D99" s="12"/>
      <c r="E99" s="298"/>
      <c r="F99" s="129"/>
      <c r="G99" s="298"/>
      <c r="H99" s="15"/>
      <c r="I99" s="734"/>
      <c r="J99" s="12"/>
      <c r="K99" s="331"/>
      <c r="L99" s="12"/>
      <c r="M99" s="331"/>
      <c r="N99" s="12"/>
      <c r="O99" s="331"/>
      <c r="P99" s="12"/>
      <c r="Q99" s="331"/>
      <c r="R99" s="12"/>
      <c r="S99" s="331"/>
      <c r="T99" s="12"/>
      <c r="U99" s="331"/>
      <c r="V99" s="11">
        <v>2</v>
      </c>
      <c r="W99" s="326">
        <v>415.7</v>
      </c>
      <c r="X99" s="11"/>
      <c r="Y99" s="326"/>
      <c r="Z99" s="11"/>
      <c r="AA99" s="326"/>
      <c r="AB99" s="11"/>
      <c r="AC99" s="326"/>
      <c r="AD99" s="11"/>
      <c r="AE99" s="326"/>
      <c r="AF99" s="11"/>
      <c r="AG99" s="326"/>
      <c r="AH99" s="11">
        <v>1</v>
      </c>
      <c r="AI99" s="326">
        <v>281.2</v>
      </c>
      <c r="AJ99" s="266"/>
      <c r="AK99" s="266"/>
      <c r="AL99" s="766"/>
      <c r="AM99" s="266"/>
      <c r="AN99" s="342">
        <f>SUM(B99,D99,F99,H99,J99,L99,N99,P99,R99,T99,V99,Z99,X99,AB99,AD99,AF99,AH99,AJ99,AL99)</f>
        <v>4</v>
      </c>
      <c r="AO99" s="344">
        <f>SUM(C99,E99,G99,I99,K99,M99,O99,Q99,S99,U99,W99,AA99,Y99,AC99,AE99,AG99,AI99,AK99,AM99)</f>
        <v>912.5</v>
      </c>
    </row>
    <row r="100" spans="1:41" ht="21">
      <c r="A100" s="774" t="s">
        <v>225</v>
      </c>
      <c r="B100" s="129">
        <v>3</v>
      </c>
      <c r="C100" s="298">
        <v>678.2</v>
      </c>
      <c r="D100" s="12"/>
      <c r="E100" s="298"/>
      <c r="F100" s="129"/>
      <c r="G100" s="298"/>
      <c r="H100" s="15"/>
      <c r="I100" s="734"/>
      <c r="J100" s="12"/>
      <c r="K100" s="331"/>
      <c r="L100" s="12"/>
      <c r="M100" s="331"/>
      <c r="N100" s="12"/>
      <c r="O100" s="331"/>
      <c r="P100" s="12"/>
      <c r="Q100" s="331"/>
      <c r="R100" s="12"/>
      <c r="S100" s="331"/>
      <c r="T100" s="12"/>
      <c r="U100" s="331"/>
      <c r="V100" s="11"/>
      <c r="W100" s="326"/>
      <c r="X100" s="11"/>
      <c r="Y100" s="326"/>
      <c r="Z100" s="11">
        <v>2</v>
      </c>
      <c r="AA100" s="326">
        <v>413.2</v>
      </c>
      <c r="AB100" s="11"/>
      <c r="AC100" s="326"/>
      <c r="AD100" s="11"/>
      <c r="AE100" s="326"/>
      <c r="AF100" s="11"/>
      <c r="AG100" s="326"/>
      <c r="AH100" s="11"/>
      <c r="AI100" s="326"/>
      <c r="AJ100" s="266"/>
      <c r="AK100" s="266"/>
      <c r="AL100" s="766"/>
      <c r="AM100" s="266"/>
      <c r="AN100" s="342">
        <f>SUM(B100,D100,F100,H100,J100,L100,N100,P100,R100,T100,V100,Z100,X100,AB100,AD100,AF100,AH100,AJ100,AL100)</f>
        <v>5</v>
      </c>
      <c r="AO100" s="344">
        <f>SUM(C100,E100,G100,I100,K100,M100,O100,Q100,S100,U100,W100,AA100,Y100,AC100,AE100,AG100,AI100,AK100,AM100)</f>
        <v>1091.4</v>
      </c>
    </row>
    <row r="101" spans="1:41" ht="21">
      <c r="A101" s="774" t="s">
        <v>544</v>
      </c>
      <c r="B101" s="129">
        <v>1</v>
      </c>
      <c r="C101" s="298">
        <v>283.1</v>
      </c>
      <c r="D101" s="12"/>
      <c r="E101" s="298"/>
      <c r="F101" s="129"/>
      <c r="G101" s="298"/>
      <c r="H101" s="15"/>
      <c r="I101" s="734"/>
      <c r="J101" s="12"/>
      <c r="K101" s="331"/>
      <c r="L101" s="12"/>
      <c r="M101" s="331"/>
      <c r="N101" s="12"/>
      <c r="O101" s="331"/>
      <c r="P101" s="12"/>
      <c r="Q101" s="331"/>
      <c r="R101" s="12"/>
      <c r="S101" s="331"/>
      <c r="T101" s="12"/>
      <c r="U101" s="331"/>
      <c r="V101" s="11"/>
      <c r="W101" s="326"/>
      <c r="X101" s="11"/>
      <c r="Y101" s="326"/>
      <c r="Z101" s="11"/>
      <c r="AA101" s="326"/>
      <c r="AB101" s="11"/>
      <c r="AC101" s="326"/>
      <c r="AD101" s="11"/>
      <c r="AE101" s="326"/>
      <c r="AF101" s="11"/>
      <c r="AG101" s="326"/>
      <c r="AH101" s="11"/>
      <c r="AI101" s="326"/>
      <c r="AJ101" s="266"/>
      <c r="AK101" s="266"/>
      <c r="AL101" s="766"/>
      <c r="AM101" s="266"/>
      <c r="AN101" s="342">
        <f aca="true" t="shared" si="11" ref="AN101:AN121">SUM(B101,D101,F101,H101,J101,L101,N101,P101,R101,T101,V101,Z101,X101,AB101,AD101,AF101,AH101,AJ101,AL101)</f>
        <v>1</v>
      </c>
      <c r="AO101" s="344">
        <f aca="true" t="shared" si="12" ref="AO101:AO121">SUM(C101,E101,G101,I101,K101,M101,O101,Q101,S101,U101,W101,AA101,Y101,AC101,AE101,AG101,AI101,AK101,AM101)</f>
        <v>283.1</v>
      </c>
    </row>
    <row r="102" spans="1:41" ht="21">
      <c r="A102" s="774" t="s">
        <v>361</v>
      </c>
      <c r="B102" s="129"/>
      <c r="C102" s="298"/>
      <c r="D102" s="12"/>
      <c r="E102" s="298"/>
      <c r="F102" s="129"/>
      <c r="G102" s="298"/>
      <c r="H102" s="15"/>
      <c r="I102" s="734"/>
      <c r="J102" s="12"/>
      <c r="K102" s="331"/>
      <c r="L102" s="12"/>
      <c r="M102" s="331"/>
      <c r="N102" s="12"/>
      <c r="O102" s="331"/>
      <c r="P102" s="12"/>
      <c r="Q102" s="331"/>
      <c r="R102" s="12"/>
      <c r="S102" s="331"/>
      <c r="T102" s="12"/>
      <c r="U102" s="331"/>
      <c r="V102" s="11"/>
      <c r="W102" s="326"/>
      <c r="X102" s="11"/>
      <c r="Y102" s="326"/>
      <c r="Z102" s="11">
        <v>2</v>
      </c>
      <c r="AA102" s="326">
        <v>590.8</v>
      </c>
      <c r="AB102" s="11"/>
      <c r="AC102" s="326"/>
      <c r="AD102" s="11"/>
      <c r="AE102" s="326"/>
      <c r="AF102" s="11"/>
      <c r="AG102" s="326"/>
      <c r="AH102" s="11"/>
      <c r="AI102" s="326"/>
      <c r="AJ102" s="266"/>
      <c r="AK102" s="266"/>
      <c r="AL102" s="766"/>
      <c r="AM102" s="266"/>
      <c r="AN102" s="342">
        <f t="shared" si="11"/>
        <v>2</v>
      </c>
      <c r="AO102" s="344">
        <f t="shared" si="12"/>
        <v>590.8</v>
      </c>
    </row>
    <row r="103" spans="1:41" ht="21">
      <c r="A103" s="774" t="s">
        <v>363</v>
      </c>
      <c r="B103" s="129"/>
      <c r="C103" s="298"/>
      <c r="D103" s="12"/>
      <c r="E103" s="298"/>
      <c r="F103" s="129"/>
      <c r="G103" s="298"/>
      <c r="H103" s="15"/>
      <c r="I103" s="734"/>
      <c r="J103" s="12"/>
      <c r="K103" s="331"/>
      <c r="L103" s="12"/>
      <c r="M103" s="331"/>
      <c r="N103" s="12"/>
      <c r="O103" s="331"/>
      <c r="P103" s="12"/>
      <c r="Q103" s="331"/>
      <c r="R103" s="12"/>
      <c r="S103" s="331"/>
      <c r="T103" s="12"/>
      <c r="U103" s="331"/>
      <c r="V103" s="11">
        <v>1</v>
      </c>
      <c r="W103" s="326">
        <v>254.9</v>
      </c>
      <c r="X103" s="11"/>
      <c r="Y103" s="326"/>
      <c r="Z103" s="11"/>
      <c r="AA103" s="326"/>
      <c r="AB103" s="11"/>
      <c r="AC103" s="326"/>
      <c r="AD103" s="11"/>
      <c r="AE103" s="326"/>
      <c r="AF103" s="11"/>
      <c r="AG103" s="326"/>
      <c r="AH103" s="11"/>
      <c r="AI103" s="326"/>
      <c r="AJ103" s="266"/>
      <c r="AK103" s="266"/>
      <c r="AL103" s="766"/>
      <c r="AM103" s="266"/>
      <c r="AN103" s="342">
        <f t="shared" si="11"/>
        <v>1</v>
      </c>
      <c r="AO103" s="344">
        <f t="shared" si="12"/>
        <v>254.9</v>
      </c>
    </row>
    <row r="104" spans="1:41" ht="21">
      <c r="A104" s="774" t="s">
        <v>49</v>
      </c>
      <c r="B104" s="129">
        <v>2</v>
      </c>
      <c r="C104" s="298">
        <v>483.6</v>
      </c>
      <c r="D104" s="12"/>
      <c r="E104" s="298"/>
      <c r="F104" s="129"/>
      <c r="G104" s="298"/>
      <c r="H104" s="15"/>
      <c r="I104" s="734"/>
      <c r="J104" s="12"/>
      <c r="K104" s="331"/>
      <c r="L104" s="12"/>
      <c r="M104" s="331"/>
      <c r="N104" s="12"/>
      <c r="O104" s="331"/>
      <c r="P104" s="12"/>
      <c r="Q104" s="331"/>
      <c r="R104" s="12"/>
      <c r="S104" s="331"/>
      <c r="T104" s="12"/>
      <c r="U104" s="331"/>
      <c r="V104" s="11"/>
      <c r="W104" s="326"/>
      <c r="X104" s="11"/>
      <c r="Y104" s="326"/>
      <c r="Z104" s="11">
        <v>1</v>
      </c>
      <c r="AA104" s="326">
        <v>195.9</v>
      </c>
      <c r="AB104" s="11"/>
      <c r="AC104" s="326"/>
      <c r="AD104" s="11">
        <v>1</v>
      </c>
      <c r="AE104" s="326">
        <v>174.3</v>
      </c>
      <c r="AF104" s="11">
        <v>4</v>
      </c>
      <c r="AG104" s="326">
        <v>1173</v>
      </c>
      <c r="AH104" s="11">
        <v>1</v>
      </c>
      <c r="AI104" s="326">
        <v>367.4</v>
      </c>
      <c r="AJ104" s="266"/>
      <c r="AK104" s="266"/>
      <c r="AL104" s="766"/>
      <c r="AM104" s="266"/>
      <c r="AN104" s="342">
        <f t="shared" si="11"/>
        <v>9</v>
      </c>
      <c r="AO104" s="344">
        <f t="shared" si="12"/>
        <v>2394.2</v>
      </c>
    </row>
    <row r="105" spans="1:41" ht="21">
      <c r="A105" s="774" t="s">
        <v>50</v>
      </c>
      <c r="B105" s="129"/>
      <c r="C105" s="298"/>
      <c r="D105" s="12"/>
      <c r="E105" s="298"/>
      <c r="F105" s="129"/>
      <c r="G105" s="298"/>
      <c r="H105" s="15"/>
      <c r="I105" s="734"/>
      <c r="J105" s="12"/>
      <c r="K105" s="331"/>
      <c r="L105" s="12"/>
      <c r="M105" s="331"/>
      <c r="N105" s="12"/>
      <c r="O105" s="331"/>
      <c r="P105" s="12"/>
      <c r="Q105" s="331"/>
      <c r="R105" s="12"/>
      <c r="S105" s="331"/>
      <c r="T105" s="12"/>
      <c r="U105" s="331"/>
      <c r="V105" s="11">
        <v>2</v>
      </c>
      <c r="W105" s="326">
        <v>641.9</v>
      </c>
      <c r="X105" s="11"/>
      <c r="Y105" s="326"/>
      <c r="Z105" s="11"/>
      <c r="AA105" s="326"/>
      <c r="AB105" s="11"/>
      <c r="AC105" s="326"/>
      <c r="AD105" s="11">
        <v>1</v>
      </c>
      <c r="AE105" s="326">
        <v>203.6</v>
      </c>
      <c r="AF105" s="11">
        <v>1</v>
      </c>
      <c r="AG105" s="326">
        <v>220.9</v>
      </c>
      <c r="AH105" s="11"/>
      <c r="AI105" s="326"/>
      <c r="AJ105" s="266"/>
      <c r="AK105" s="266"/>
      <c r="AL105" s="766"/>
      <c r="AM105" s="266"/>
      <c r="AN105" s="342">
        <f t="shared" si="11"/>
        <v>4</v>
      </c>
      <c r="AO105" s="344">
        <f t="shared" si="12"/>
        <v>1066.4</v>
      </c>
    </row>
    <row r="106" spans="1:41" ht="21">
      <c r="A106" s="774" t="s">
        <v>150</v>
      </c>
      <c r="B106" s="129">
        <v>1</v>
      </c>
      <c r="C106" s="298">
        <v>356.3</v>
      </c>
      <c r="D106" s="12"/>
      <c r="E106" s="298"/>
      <c r="F106" s="129"/>
      <c r="G106" s="298"/>
      <c r="H106" s="15"/>
      <c r="I106" s="734"/>
      <c r="J106" s="12"/>
      <c r="K106" s="331"/>
      <c r="L106" s="12"/>
      <c r="M106" s="331"/>
      <c r="N106" s="12"/>
      <c r="O106" s="331"/>
      <c r="P106" s="12"/>
      <c r="Q106" s="331"/>
      <c r="R106" s="12"/>
      <c r="S106" s="331"/>
      <c r="T106" s="12"/>
      <c r="U106" s="331"/>
      <c r="V106" s="11"/>
      <c r="W106" s="326"/>
      <c r="X106" s="11"/>
      <c r="Y106" s="326"/>
      <c r="Z106" s="11">
        <v>1</v>
      </c>
      <c r="AA106" s="326">
        <v>410.2</v>
      </c>
      <c r="AB106" s="11"/>
      <c r="AC106" s="326"/>
      <c r="AD106" s="11"/>
      <c r="AE106" s="326"/>
      <c r="AF106" s="11"/>
      <c r="AG106" s="326"/>
      <c r="AH106" s="11"/>
      <c r="AI106" s="326"/>
      <c r="AJ106" s="266"/>
      <c r="AK106" s="266"/>
      <c r="AL106" s="766"/>
      <c r="AM106" s="266"/>
      <c r="AN106" s="342">
        <f t="shared" si="11"/>
        <v>2</v>
      </c>
      <c r="AO106" s="344">
        <f t="shared" si="12"/>
        <v>766.5</v>
      </c>
    </row>
    <row r="107" spans="1:41" ht="21">
      <c r="A107" s="774" t="s">
        <v>188</v>
      </c>
      <c r="B107" s="129">
        <v>2</v>
      </c>
      <c r="C107" s="298">
        <v>572.6</v>
      </c>
      <c r="D107" s="12"/>
      <c r="E107" s="298"/>
      <c r="F107" s="129"/>
      <c r="G107" s="298"/>
      <c r="H107" s="15"/>
      <c r="I107" s="734"/>
      <c r="J107" s="12"/>
      <c r="K107" s="331"/>
      <c r="L107" s="12"/>
      <c r="M107" s="331"/>
      <c r="N107" s="12"/>
      <c r="O107" s="331"/>
      <c r="P107" s="12"/>
      <c r="Q107" s="331"/>
      <c r="R107" s="12"/>
      <c r="S107" s="331"/>
      <c r="T107" s="12"/>
      <c r="U107" s="331"/>
      <c r="V107" s="11"/>
      <c r="W107" s="326"/>
      <c r="X107" s="11"/>
      <c r="Y107" s="326"/>
      <c r="Z107" s="11"/>
      <c r="AA107" s="326"/>
      <c r="AB107" s="11"/>
      <c r="AC107" s="326"/>
      <c r="AD107" s="11">
        <v>1</v>
      </c>
      <c r="AE107" s="326">
        <v>287.7</v>
      </c>
      <c r="AF107" s="11"/>
      <c r="AG107" s="326"/>
      <c r="AH107" s="11"/>
      <c r="AI107" s="326"/>
      <c r="AJ107" s="266"/>
      <c r="AK107" s="266"/>
      <c r="AL107" s="766"/>
      <c r="AM107" s="266"/>
      <c r="AN107" s="342">
        <f t="shared" si="11"/>
        <v>3</v>
      </c>
      <c r="AO107" s="344">
        <f t="shared" si="12"/>
        <v>860.3</v>
      </c>
    </row>
    <row r="108" spans="1:41" ht="21">
      <c r="A108" s="774" t="s">
        <v>365</v>
      </c>
      <c r="B108" s="129">
        <v>1</v>
      </c>
      <c r="C108" s="298">
        <v>256.1</v>
      </c>
      <c r="D108" s="12"/>
      <c r="E108" s="298"/>
      <c r="F108" s="129"/>
      <c r="G108" s="298"/>
      <c r="H108" s="15"/>
      <c r="I108" s="734"/>
      <c r="J108" s="12"/>
      <c r="K108" s="331"/>
      <c r="L108" s="12"/>
      <c r="M108" s="331"/>
      <c r="N108" s="12"/>
      <c r="O108" s="331"/>
      <c r="P108" s="12"/>
      <c r="Q108" s="331"/>
      <c r="R108" s="12"/>
      <c r="S108" s="331"/>
      <c r="T108" s="12"/>
      <c r="U108" s="331"/>
      <c r="V108" s="11">
        <v>2</v>
      </c>
      <c r="W108" s="326">
        <v>594.1</v>
      </c>
      <c r="X108" s="11"/>
      <c r="Y108" s="326"/>
      <c r="Z108" s="11"/>
      <c r="AA108" s="326"/>
      <c r="AB108" s="11"/>
      <c r="AC108" s="326"/>
      <c r="AD108" s="11"/>
      <c r="AE108" s="326"/>
      <c r="AF108" s="11">
        <v>1</v>
      </c>
      <c r="AG108" s="326">
        <v>364.8</v>
      </c>
      <c r="AH108" s="11"/>
      <c r="AI108" s="326"/>
      <c r="AJ108" s="266"/>
      <c r="AK108" s="266"/>
      <c r="AL108" s="766"/>
      <c r="AM108" s="266"/>
      <c r="AN108" s="342">
        <f t="shared" si="11"/>
        <v>4</v>
      </c>
      <c r="AO108" s="344">
        <f t="shared" si="12"/>
        <v>1215</v>
      </c>
    </row>
    <row r="109" spans="1:41" ht="21">
      <c r="A109" s="774" t="s">
        <v>154</v>
      </c>
      <c r="B109" s="129"/>
      <c r="C109" s="298"/>
      <c r="D109" s="12"/>
      <c r="E109" s="298"/>
      <c r="F109" s="129"/>
      <c r="G109" s="298"/>
      <c r="H109" s="15"/>
      <c r="I109" s="734"/>
      <c r="J109" s="12"/>
      <c r="K109" s="331"/>
      <c r="L109" s="12"/>
      <c r="M109" s="331"/>
      <c r="N109" s="12"/>
      <c r="O109" s="331"/>
      <c r="P109" s="12"/>
      <c r="Q109" s="331"/>
      <c r="R109" s="12"/>
      <c r="S109" s="331"/>
      <c r="T109" s="12"/>
      <c r="U109" s="331"/>
      <c r="V109" s="11"/>
      <c r="W109" s="326"/>
      <c r="X109" s="11"/>
      <c r="Y109" s="326"/>
      <c r="Z109" s="11">
        <v>1</v>
      </c>
      <c r="AA109" s="326">
        <v>318.1</v>
      </c>
      <c r="AB109" s="11"/>
      <c r="AC109" s="326"/>
      <c r="AD109" s="11"/>
      <c r="AE109" s="326"/>
      <c r="AF109" s="11">
        <v>1</v>
      </c>
      <c r="AG109" s="326">
        <v>255.3</v>
      </c>
      <c r="AH109" s="11"/>
      <c r="AI109" s="326"/>
      <c r="AJ109" s="266"/>
      <c r="AK109" s="266"/>
      <c r="AL109" s="766"/>
      <c r="AM109" s="266"/>
      <c r="AN109" s="342">
        <f t="shared" si="11"/>
        <v>2</v>
      </c>
      <c r="AO109" s="344">
        <f t="shared" si="12"/>
        <v>573.4000000000001</v>
      </c>
    </row>
    <row r="110" spans="1:41" ht="21">
      <c r="A110" s="774" t="s">
        <v>366</v>
      </c>
      <c r="B110" s="129"/>
      <c r="C110" s="298"/>
      <c r="D110" s="12"/>
      <c r="E110" s="298"/>
      <c r="F110" s="129"/>
      <c r="G110" s="298"/>
      <c r="H110" s="15"/>
      <c r="I110" s="734"/>
      <c r="J110" s="12"/>
      <c r="K110" s="331"/>
      <c r="L110" s="12"/>
      <c r="M110" s="331"/>
      <c r="N110" s="12"/>
      <c r="O110" s="331"/>
      <c r="P110" s="12"/>
      <c r="Q110" s="331"/>
      <c r="R110" s="12"/>
      <c r="S110" s="331"/>
      <c r="T110" s="12"/>
      <c r="U110" s="331"/>
      <c r="V110" s="11">
        <v>1</v>
      </c>
      <c r="W110" s="326">
        <v>248.7</v>
      </c>
      <c r="X110" s="11"/>
      <c r="Y110" s="326"/>
      <c r="Z110" s="11"/>
      <c r="AA110" s="326"/>
      <c r="AB110" s="11"/>
      <c r="AC110" s="326"/>
      <c r="AD110" s="11"/>
      <c r="AE110" s="326"/>
      <c r="AF110" s="11">
        <v>2</v>
      </c>
      <c r="AG110" s="326">
        <v>617.4</v>
      </c>
      <c r="AH110" s="11"/>
      <c r="AI110" s="326"/>
      <c r="AJ110" s="266"/>
      <c r="AK110" s="266"/>
      <c r="AL110" s="766"/>
      <c r="AM110" s="266"/>
      <c r="AN110" s="342">
        <f t="shared" si="11"/>
        <v>3</v>
      </c>
      <c r="AO110" s="344">
        <f t="shared" si="12"/>
        <v>866.0999999999999</v>
      </c>
    </row>
    <row r="111" spans="1:41" ht="21">
      <c r="A111" s="774" t="s">
        <v>431</v>
      </c>
      <c r="B111" s="129"/>
      <c r="C111" s="298">
        <v>227.9</v>
      </c>
      <c r="D111" s="12"/>
      <c r="E111" s="298"/>
      <c r="F111" s="129"/>
      <c r="G111" s="298"/>
      <c r="H111" s="15"/>
      <c r="I111" s="734"/>
      <c r="J111" s="12"/>
      <c r="K111" s="331"/>
      <c r="L111" s="12"/>
      <c r="M111" s="331"/>
      <c r="N111" s="12"/>
      <c r="O111" s="331"/>
      <c r="P111" s="12"/>
      <c r="Q111" s="331"/>
      <c r="R111" s="12"/>
      <c r="S111" s="331"/>
      <c r="T111" s="12"/>
      <c r="U111" s="331"/>
      <c r="V111" s="11">
        <v>1</v>
      </c>
      <c r="W111" s="326">
        <v>287.8</v>
      </c>
      <c r="X111" s="11"/>
      <c r="Y111" s="326"/>
      <c r="Z111" s="11"/>
      <c r="AA111" s="326"/>
      <c r="AB111" s="11"/>
      <c r="AC111" s="326"/>
      <c r="AD111" s="11"/>
      <c r="AE111" s="326"/>
      <c r="AF111" s="11"/>
      <c r="AG111" s="326"/>
      <c r="AH111" s="11"/>
      <c r="AI111" s="326"/>
      <c r="AJ111" s="266"/>
      <c r="AK111" s="266"/>
      <c r="AL111" s="766"/>
      <c r="AM111" s="266"/>
      <c r="AN111" s="342">
        <f t="shared" si="11"/>
        <v>1</v>
      </c>
      <c r="AO111" s="344">
        <f t="shared" si="12"/>
        <v>515.7</v>
      </c>
    </row>
    <row r="112" spans="1:41" ht="21">
      <c r="A112" s="774" t="s">
        <v>547</v>
      </c>
      <c r="B112" s="129">
        <v>1</v>
      </c>
      <c r="C112" s="298">
        <v>241.5</v>
      </c>
      <c r="D112" s="12"/>
      <c r="E112" s="298"/>
      <c r="F112" s="129"/>
      <c r="G112" s="298"/>
      <c r="H112" s="15"/>
      <c r="I112" s="734"/>
      <c r="J112" s="12"/>
      <c r="K112" s="331"/>
      <c r="L112" s="12"/>
      <c r="M112" s="331"/>
      <c r="N112" s="12"/>
      <c r="O112" s="331"/>
      <c r="P112" s="12"/>
      <c r="Q112" s="331"/>
      <c r="R112" s="12"/>
      <c r="S112" s="331"/>
      <c r="T112" s="12"/>
      <c r="U112" s="331"/>
      <c r="V112" s="11"/>
      <c r="W112" s="326"/>
      <c r="X112" s="11"/>
      <c r="Y112" s="326"/>
      <c r="Z112" s="11"/>
      <c r="AA112" s="326"/>
      <c r="AB112" s="11"/>
      <c r="AC112" s="326"/>
      <c r="AD112" s="11"/>
      <c r="AE112" s="326"/>
      <c r="AF112" s="11">
        <v>2</v>
      </c>
      <c r="AG112" s="326">
        <v>536.4</v>
      </c>
      <c r="AH112" s="11"/>
      <c r="AI112" s="326"/>
      <c r="AJ112" s="266"/>
      <c r="AK112" s="266"/>
      <c r="AL112" s="766"/>
      <c r="AM112" s="266"/>
      <c r="AN112" s="342">
        <f t="shared" si="11"/>
        <v>3</v>
      </c>
      <c r="AO112" s="344">
        <f t="shared" si="12"/>
        <v>777.9</v>
      </c>
    </row>
    <row r="113" spans="1:41" ht="21">
      <c r="A113" s="774" t="s">
        <v>296</v>
      </c>
      <c r="B113" s="129"/>
      <c r="C113" s="298"/>
      <c r="D113" s="12"/>
      <c r="E113" s="298"/>
      <c r="F113" s="129"/>
      <c r="G113" s="298"/>
      <c r="H113" s="15"/>
      <c r="I113" s="734"/>
      <c r="J113" s="12"/>
      <c r="K113" s="331"/>
      <c r="L113" s="12"/>
      <c r="M113" s="331"/>
      <c r="N113" s="12"/>
      <c r="O113" s="331"/>
      <c r="P113" s="12"/>
      <c r="Q113" s="331"/>
      <c r="R113" s="12"/>
      <c r="S113" s="331"/>
      <c r="T113" s="12"/>
      <c r="U113" s="331"/>
      <c r="V113" s="11"/>
      <c r="W113" s="326"/>
      <c r="X113" s="11"/>
      <c r="Y113" s="326"/>
      <c r="Z113" s="11"/>
      <c r="AA113" s="326"/>
      <c r="AB113" s="11"/>
      <c r="AC113" s="326"/>
      <c r="AD113" s="11"/>
      <c r="AE113" s="326"/>
      <c r="AF113" s="11"/>
      <c r="AG113" s="326"/>
      <c r="AH113" s="11">
        <v>1</v>
      </c>
      <c r="AI113" s="326">
        <v>264.7</v>
      </c>
      <c r="AJ113" s="266"/>
      <c r="AK113" s="266"/>
      <c r="AL113" s="766"/>
      <c r="AM113" s="266"/>
      <c r="AN113" s="342">
        <f t="shared" si="11"/>
        <v>1</v>
      </c>
      <c r="AO113" s="344">
        <f t="shared" si="12"/>
        <v>264.7</v>
      </c>
    </row>
    <row r="114" spans="1:41" ht="21">
      <c r="A114" s="774" t="s">
        <v>51</v>
      </c>
      <c r="B114" s="129">
        <v>3</v>
      </c>
      <c r="C114" s="298">
        <v>773.3</v>
      </c>
      <c r="D114" s="12"/>
      <c r="E114" s="298"/>
      <c r="F114" s="129"/>
      <c r="G114" s="298"/>
      <c r="H114" s="15"/>
      <c r="I114" s="734"/>
      <c r="J114" s="12"/>
      <c r="K114" s="331"/>
      <c r="L114" s="12"/>
      <c r="M114" s="331"/>
      <c r="N114" s="12"/>
      <c r="O114" s="331"/>
      <c r="P114" s="12"/>
      <c r="Q114" s="331"/>
      <c r="R114" s="12"/>
      <c r="S114" s="331"/>
      <c r="T114" s="12"/>
      <c r="U114" s="331"/>
      <c r="V114" s="11">
        <v>3</v>
      </c>
      <c r="W114" s="326">
        <v>687.2</v>
      </c>
      <c r="X114" s="11"/>
      <c r="Y114" s="326"/>
      <c r="Z114" s="11">
        <v>1</v>
      </c>
      <c r="AA114" s="326">
        <v>318.7</v>
      </c>
      <c r="AB114" s="11"/>
      <c r="AC114" s="326"/>
      <c r="AD114" s="11">
        <v>1</v>
      </c>
      <c r="AE114" s="326">
        <v>196.1</v>
      </c>
      <c r="AF114" s="11">
        <v>1</v>
      </c>
      <c r="AG114" s="326">
        <v>216.5</v>
      </c>
      <c r="AH114" s="11"/>
      <c r="AI114" s="326"/>
      <c r="AJ114" s="266"/>
      <c r="AK114" s="266"/>
      <c r="AL114" s="766"/>
      <c r="AM114" s="266"/>
      <c r="AN114" s="342">
        <f t="shared" si="11"/>
        <v>9</v>
      </c>
      <c r="AO114" s="344">
        <f t="shared" si="12"/>
        <v>2191.8</v>
      </c>
    </row>
    <row r="115" spans="1:41" ht="21">
      <c r="A115" s="774" t="s">
        <v>220</v>
      </c>
      <c r="B115" s="129"/>
      <c r="C115" s="298"/>
      <c r="D115" s="12"/>
      <c r="E115" s="298"/>
      <c r="F115" s="129"/>
      <c r="G115" s="298"/>
      <c r="H115" s="15"/>
      <c r="I115" s="734"/>
      <c r="J115" s="12"/>
      <c r="K115" s="331"/>
      <c r="L115" s="12"/>
      <c r="M115" s="331"/>
      <c r="N115" s="12"/>
      <c r="O115" s="331"/>
      <c r="P115" s="12"/>
      <c r="Q115" s="331"/>
      <c r="R115" s="12"/>
      <c r="S115" s="331"/>
      <c r="T115" s="12"/>
      <c r="U115" s="331"/>
      <c r="V115" s="11"/>
      <c r="W115" s="326"/>
      <c r="X115" s="11"/>
      <c r="Y115" s="326"/>
      <c r="Z115" s="11"/>
      <c r="AA115" s="326"/>
      <c r="AB115" s="11"/>
      <c r="AC115" s="326"/>
      <c r="AD115" s="11">
        <v>1</v>
      </c>
      <c r="AE115" s="326">
        <v>225.4</v>
      </c>
      <c r="AF115" s="11"/>
      <c r="AG115" s="326"/>
      <c r="AH115" s="11"/>
      <c r="AI115" s="326"/>
      <c r="AJ115" s="266">
        <v>1</v>
      </c>
      <c r="AK115" s="266">
        <v>260.9</v>
      </c>
      <c r="AL115" s="766"/>
      <c r="AM115" s="266"/>
      <c r="AN115" s="342">
        <f t="shared" si="11"/>
        <v>2</v>
      </c>
      <c r="AO115" s="344">
        <f t="shared" si="12"/>
        <v>486.29999999999995</v>
      </c>
    </row>
    <row r="116" spans="1:41" ht="21">
      <c r="A116" s="774" t="s">
        <v>155</v>
      </c>
      <c r="B116" s="129">
        <v>1</v>
      </c>
      <c r="C116" s="298">
        <v>228</v>
      </c>
      <c r="D116" s="12"/>
      <c r="E116" s="298"/>
      <c r="F116" s="129"/>
      <c r="G116" s="298"/>
      <c r="H116" s="15"/>
      <c r="I116" s="734"/>
      <c r="J116" s="12"/>
      <c r="K116" s="331"/>
      <c r="L116" s="12"/>
      <c r="M116" s="331"/>
      <c r="N116" s="12"/>
      <c r="O116" s="331"/>
      <c r="P116" s="12"/>
      <c r="Q116" s="331"/>
      <c r="R116" s="12"/>
      <c r="S116" s="331"/>
      <c r="T116" s="12"/>
      <c r="U116" s="331"/>
      <c r="V116" s="11"/>
      <c r="W116" s="326"/>
      <c r="X116" s="11"/>
      <c r="Y116" s="326"/>
      <c r="Z116" s="11"/>
      <c r="AA116" s="326"/>
      <c r="AB116" s="11"/>
      <c r="AC116" s="326"/>
      <c r="AD116" s="11"/>
      <c r="AE116" s="326"/>
      <c r="AF116" s="11"/>
      <c r="AG116" s="326"/>
      <c r="AH116" s="11"/>
      <c r="AI116" s="326"/>
      <c r="AJ116" s="266"/>
      <c r="AK116" s="266"/>
      <c r="AL116" s="766"/>
      <c r="AM116" s="266"/>
      <c r="AN116" s="342">
        <f t="shared" si="11"/>
        <v>1</v>
      </c>
      <c r="AO116" s="344">
        <f t="shared" si="12"/>
        <v>228</v>
      </c>
    </row>
    <row r="117" spans="1:41" ht="21">
      <c r="A117" s="774" t="s">
        <v>52</v>
      </c>
      <c r="B117" s="129">
        <v>2</v>
      </c>
      <c r="C117" s="298">
        <v>679.8</v>
      </c>
      <c r="D117" s="12"/>
      <c r="E117" s="298"/>
      <c r="F117" s="129"/>
      <c r="G117" s="298"/>
      <c r="H117" s="15"/>
      <c r="I117" s="734"/>
      <c r="J117" s="12"/>
      <c r="K117" s="331"/>
      <c r="L117" s="12"/>
      <c r="M117" s="331"/>
      <c r="N117" s="12"/>
      <c r="O117" s="331"/>
      <c r="P117" s="12"/>
      <c r="Q117" s="331"/>
      <c r="R117" s="12"/>
      <c r="S117" s="331"/>
      <c r="T117" s="12"/>
      <c r="U117" s="331"/>
      <c r="V117" s="11">
        <v>1</v>
      </c>
      <c r="W117" s="326">
        <v>319.4</v>
      </c>
      <c r="X117" s="11"/>
      <c r="Y117" s="326"/>
      <c r="Z117" s="11">
        <v>1</v>
      </c>
      <c r="AA117" s="326">
        <v>343.4</v>
      </c>
      <c r="AB117" s="11"/>
      <c r="AC117" s="326"/>
      <c r="AD117" s="11"/>
      <c r="AE117" s="326"/>
      <c r="AF117" s="11"/>
      <c r="AG117" s="326"/>
      <c r="AH117" s="11"/>
      <c r="AI117" s="326"/>
      <c r="AJ117" s="266"/>
      <c r="AK117" s="266"/>
      <c r="AL117" s="766"/>
      <c r="AM117" s="266"/>
      <c r="AN117" s="342">
        <f t="shared" si="11"/>
        <v>4</v>
      </c>
      <c r="AO117" s="344">
        <f t="shared" si="12"/>
        <v>1342.6</v>
      </c>
    </row>
    <row r="118" spans="1:41" ht="21">
      <c r="A118" s="774" t="s">
        <v>662</v>
      </c>
      <c r="B118" s="129"/>
      <c r="C118" s="298"/>
      <c r="D118" s="12"/>
      <c r="E118" s="298"/>
      <c r="F118" s="129"/>
      <c r="G118" s="298"/>
      <c r="H118" s="15"/>
      <c r="I118" s="734"/>
      <c r="J118" s="12"/>
      <c r="K118" s="331"/>
      <c r="L118" s="12"/>
      <c r="M118" s="331"/>
      <c r="N118" s="12"/>
      <c r="O118" s="331"/>
      <c r="P118" s="12"/>
      <c r="Q118" s="331"/>
      <c r="R118" s="12"/>
      <c r="S118" s="331"/>
      <c r="T118" s="12"/>
      <c r="U118" s="331"/>
      <c r="V118" s="11">
        <v>1</v>
      </c>
      <c r="W118" s="326">
        <v>339.7</v>
      </c>
      <c r="X118" s="11"/>
      <c r="Y118" s="326"/>
      <c r="Z118" s="11">
        <v>1</v>
      </c>
      <c r="AA118" s="326">
        <v>302.5</v>
      </c>
      <c r="AB118" s="11"/>
      <c r="AC118" s="326"/>
      <c r="AD118" s="11"/>
      <c r="AE118" s="326"/>
      <c r="AF118" s="11"/>
      <c r="AG118" s="326"/>
      <c r="AH118" s="11"/>
      <c r="AI118" s="326"/>
      <c r="AJ118" s="266"/>
      <c r="AK118" s="266"/>
      <c r="AL118" s="766"/>
      <c r="AM118" s="266"/>
      <c r="AN118" s="342">
        <f t="shared" si="11"/>
        <v>2</v>
      </c>
      <c r="AO118" s="344">
        <f t="shared" si="12"/>
        <v>642.2</v>
      </c>
    </row>
    <row r="119" spans="1:41" ht="21">
      <c r="A119" s="774" t="s">
        <v>435</v>
      </c>
      <c r="B119" s="129"/>
      <c r="C119" s="298"/>
      <c r="D119" s="12"/>
      <c r="E119" s="298"/>
      <c r="F119" s="129"/>
      <c r="G119" s="298"/>
      <c r="H119" s="15"/>
      <c r="I119" s="734"/>
      <c r="J119" s="12"/>
      <c r="K119" s="331"/>
      <c r="L119" s="12"/>
      <c r="M119" s="331"/>
      <c r="N119" s="12"/>
      <c r="O119" s="331"/>
      <c r="P119" s="12"/>
      <c r="Q119" s="331"/>
      <c r="R119" s="12"/>
      <c r="S119" s="331"/>
      <c r="T119" s="12"/>
      <c r="U119" s="331"/>
      <c r="V119" s="11">
        <v>1</v>
      </c>
      <c r="W119" s="326">
        <v>312.2</v>
      </c>
      <c r="X119" s="11"/>
      <c r="Y119" s="326"/>
      <c r="Z119" s="11"/>
      <c r="AA119" s="326"/>
      <c r="AB119" s="11"/>
      <c r="AC119" s="326"/>
      <c r="AD119" s="11"/>
      <c r="AE119" s="326"/>
      <c r="AF119" s="11"/>
      <c r="AG119" s="326"/>
      <c r="AH119" s="11"/>
      <c r="AI119" s="326"/>
      <c r="AJ119" s="266"/>
      <c r="AK119" s="266"/>
      <c r="AL119" s="766"/>
      <c r="AM119" s="266"/>
      <c r="AN119" s="342">
        <f t="shared" si="11"/>
        <v>1</v>
      </c>
      <c r="AO119" s="344">
        <f t="shared" si="12"/>
        <v>312.2</v>
      </c>
    </row>
    <row r="120" spans="1:41" ht="21">
      <c r="A120" s="774" t="s">
        <v>307</v>
      </c>
      <c r="B120" s="129"/>
      <c r="C120" s="298"/>
      <c r="D120" s="12"/>
      <c r="E120" s="298"/>
      <c r="F120" s="129"/>
      <c r="G120" s="298"/>
      <c r="H120" s="15"/>
      <c r="I120" s="734"/>
      <c r="J120" s="12"/>
      <c r="K120" s="331"/>
      <c r="L120" s="12"/>
      <c r="M120" s="331"/>
      <c r="N120" s="12"/>
      <c r="O120" s="331"/>
      <c r="P120" s="12"/>
      <c r="Q120" s="331"/>
      <c r="R120" s="12"/>
      <c r="S120" s="331"/>
      <c r="T120" s="12"/>
      <c r="U120" s="331"/>
      <c r="V120" s="11">
        <v>1</v>
      </c>
      <c r="W120" s="326">
        <v>399.8</v>
      </c>
      <c r="X120" s="11"/>
      <c r="Y120" s="326"/>
      <c r="Z120" s="11"/>
      <c r="AA120" s="326"/>
      <c r="AB120" s="11"/>
      <c r="AC120" s="326"/>
      <c r="AD120" s="11"/>
      <c r="AE120" s="326"/>
      <c r="AF120" s="11"/>
      <c r="AG120" s="326"/>
      <c r="AH120" s="11"/>
      <c r="AI120" s="326"/>
      <c r="AJ120" s="266"/>
      <c r="AK120" s="266"/>
      <c r="AL120" s="766"/>
      <c r="AM120" s="266"/>
      <c r="AN120" s="342">
        <f t="shared" si="11"/>
        <v>1</v>
      </c>
      <c r="AO120" s="344">
        <f t="shared" si="12"/>
        <v>399.8</v>
      </c>
    </row>
    <row r="121" spans="1:41" ht="21.75">
      <c r="A121" s="886" t="s">
        <v>552</v>
      </c>
      <c r="B121" s="1005"/>
      <c r="C121" s="1006"/>
      <c r="D121" s="1007"/>
      <c r="E121" s="1006"/>
      <c r="F121" s="1005"/>
      <c r="G121" s="1006"/>
      <c r="H121" s="1007"/>
      <c r="I121" s="1008"/>
      <c r="J121" s="1009"/>
      <c r="K121" s="1008"/>
      <c r="L121" s="1009"/>
      <c r="M121" s="1008"/>
      <c r="N121" s="1009"/>
      <c r="O121" s="1008"/>
      <c r="P121" s="1007"/>
      <c r="Q121" s="1008"/>
      <c r="R121" s="190"/>
      <c r="S121" s="538"/>
      <c r="T121" s="190"/>
      <c r="U121" s="538"/>
      <c r="V121" s="18">
        <v>1</v>
      </c>
      <c r="W121" s="538">
        <v>277</v>
      </c>
      <c r="X121" s="190"/>
      <c r="Y121" s="538"/>
      <c r="Z121" s="18">
        <v>2</v>
      </c>
      <c r="AA121" s="538">
        <v>528.1</v>
      </c>
      <c r="AB121" s="537"/>
      <c r="AC121" s="538"/>
      <c r="AD121" s="1010"/>
      <c r="AE121" s="1008"/>
      <c r="AF121" s="668">
        <v>1</v>
      </c>
      <c r="AG121" s="1011">
        <v>270.5</v>
      </c>
      <c r="AH121" s="1010"/>
      <c r="AI121" s="1008"/>
      <c r="AJ121" s="1012"/>
      <c r="AK121" s="1012"/>
      <c r="AL121" s="1013"/>
      <c r="AM121" s="1012"/>
      <c r="AN121" s="343">
        <f t="shared" si="11"/>
        <v>4</v>
      </c>
      <c r="AO121" s="345">
        <f t="shared" si="12"/>
        <v>1075.6</v>
      </c>
    </row>
    <row r="122" spans="1:41" ht="21">
      <c r="A122" s="347" t="s">
        <v>663</v>
      </c>
      <c r="B122" s="129"/>
      <c r="C122" s="298"/>
      <c r="D122" s="12"/>
      <c r="E122" s="298"/>
      <c r="F122" s="129"/>
      <c r="G122" s="298"/>
      <c r="H122" s="15"/>
      <c r="I122" s="734"/>
      <c r="J122" s="12"/>
      <c r="K122" s="331"/>
      <c r="L122" s="12"/>
      <c r="M122" s="331"/>
      <c r="N122" s="12"/>
      <c r="O122" s="331"/>
      <c r="P122" s="12"/>
      <c r="Q122" s="331"/>
      <c r="R122" s="12"/>
      <c r="S122" s="331"/>
      <c r="T122" s="12"/>
      <c r="U122" s="331"/>
      <c r="V122" s="11"/>
      <c r="W122" s="326"/>
      <c r="X122" s="11"/>
      <c r="Y122" s="326"/>
      <c r="Z122" s="11"/>
      <c r="AA122" s="326"/>
      <c r="AB122" s="11"/>
      <c r="AC122" s="326"/>
      <c r="AD122" s="11"/>
      <c r="AE122" s="326"/>
      <c r="AF122" s="11"/>
      <c r="AG122" s="326"/>
      <c r="AH122" s="11"/>
      <c r="AI122" s="326"/>
      <c r="AJ122" s="266"/>
      <c r="AK122" s="266"/>
      <c r="AL122" s="766"/>
      <c r="AM122" s="266"/>
      <c r="AN122" s="342"/>
      <c r="AO122" s="344"/>
    </row>
    <row r="123" spans="1:41" ht="21">
      <c r="A123" s="10" t="s">
        <v>543</v>
      </c>
      <c r="B123" s="129"/>
      <c r="C123" s="298"/>
      <c r="D123" s="12"/>
      <c r="E123" s="298"/>
      <c r="F123" s="129"/>
      <c r="G123" s="298"/>
      <c r="H123" s="15"/>
      <c r="I123" s="734"/>
      <c r="J123" s="12"/>
      <c r="K123" s="331"/>
      <c r="L123" s="12"/>
      <c r="M123" s="331"/>
      <c r="N123" s="12"/>
      <c r="O123" s="331"/>
      <c r="P123" s="12"/>
      <c r="Q123" s="331"/>
      <c r="R123" s="12"/>
      <c r="S123" s="331"/>
      <c r="T123" s="12"/>
      <c r="U123" s="331"/>
      <c r="V123" s="11"/>
      <c r="W123" s="326"/>
      <c r="X123" s="11"/>
      <c r="Y123" s="326"/>
      <c r="Z123" s="11"/>
      <c r="AA123" s="326"/>
      <c r="AB123" s="11"/>
      <c r="AC123" s="326"/>
      <c r="AD123" s="11"/>
      <c r="AE123" s="326"/>
      <c r="AF123" s="11">
        <v>1</v>
      </c>
      <c r="AG123" s="326">
        <v>140</v>
      </c>
      <c r="AH123" s="11"/>
      <c r="AI123" s="326"/>
      <c r="AJ123" s="266"/>
      <c r="AK123" s="266"/>
      <c r="AL123" s="766"/>
      <c r="AM123" s="266"/>
      <c r="AN123" s="342">
        <f aca="true" t="shared" si="13" ref="AN123:AO130">SUM(B123,D123,F123,H123,J123,L123,N123,P123,R123,T123,V123,Z123,X123,AB123,AD123,AF123,AH123,AJ123,AL123)</f>
        <v>1</v>
      </c>
      <c r="AO123" s="344">
        <f t="shared" si="13"/>
        <v>140</v>
      </c>
    </row>
    <row r="124" spans="1:41" ht="21">
      <c r="A124" s="10" t="s">
        <v>354</v>
      </c>
      <c r="B124" s="129"/>
      <c r="C124" s="298"/>
      <c r="D124" s="12"/>
      <c r="E124" s="298"/>
      <c r="F124" s="129"/>
      <c r="G124" s="298"/>
      <c r="H124" s="15"/>
      <c r="I124" s="734"/>
      <c r="J124" s="12"/>
      <c r="K124" s="331"/>
      <c r="L124" s="12"/>
      <c r="M124" s="331"/>
      <c r="N124" s="12"/>
      <c r="O124" s="331"/>
      <c r="P124" s="12"/>
      <c r="Q124" s="331"/>
      <c r="R124" s="12"/>
      <c r="S124" s="331"/>
      <c r="T124" s="12"/>
      <c r="U124" s="331"/>
      <c r="V124" s="11">
        <v>1</v>
      </c>
      <c r="W124" s="326">
        <v>187.7</v>
      </c>
      <c r="X124" s="11"/>
      <c r="Y124" s="326"/>
      <c r="Z124" s="11">
        <v>1</v>
      </c>
      <c r="AA124" s="326">
        <v>187</v>
      </c>
      <c r="AB124" s="11"/>
      <c r="AC124" s="326"/>
      <c r="AD124" s="11"/>
      <c r="AE124" s="326"/>
      <c r="AF124" s="11"/>
      <c r="AG124" s="326"/>
      <c r="AH124" s="11"/>
      <c r="AI124" s="326"/>
      <c r="AJ124" s="266"/>
      <c r="AK124" s="266"/>
      <c r="AL124" s="766"/>
      <c r="AM124" s="266"/>
      <c r="AN124" s="342">
        <f t="shared" si="13"/>
        <v>2</v>
      </c>
      <c r="AO124" s="344">
        <f t="shared" si="13"/>
        <v>374.7</v>
      </c>
    </row>
    <row r="125" spans="1:41" ht="21">
      <c r="A125" s="10" t="s">
        <v>545</v>
      </c>
      <c r="B125" s="129">
        <v>2</v>
      </c>
      <c r="C125" s="298">
        <v>312.3</v>
      </c>
      <c r="D125" s="12"/>
      <c r="E125" s="298"/>
      <c r="F125" s="129"/>
      <c r="G125" s="298"/>
      <c r="H125" s="15"/>
      <c r="I125" s="734"/>
      <c r="J125" s="12"/>
      <c r="K125" s="331"/>
      <c r="L125" s="12"/>
      <c r="M125" s="331"/>
      <c r="N125" s="12"/>
      <c r="O125" s="331"/>
      <c r="P125" s="12"/>
      <c r="Q125" s="331"/>
      <c r="R125" s="12"/>
      <c r="S125" s="331"/>
      <c r="T125" s="12"/>
      <c r="U125" s="331"/>
      <c r="V125" s="11"/>
      <c r="W125" s="326"/>
      <c r="X125" s="11"/>
      <c r="Y125" s="326"/>
      <c r="Z125" s="11"/>
      <c r="AA125" s="326"/>
      <c r="AB125" s="11"/>
      <c r="AC125" s="326"/>
      <c r="AD125" s="11"/>
      <c r="AE125" s="326"/>
      <c r="AF125" s="11"/>
      <c r="AG125" s="326"/>
      <c r="AH125" s="11"/>
      <c r="AI125" s="326"/>
      <c r="AJ125" s="266"/>
      <c r="AK125" s="266"/>
      <c r="AL125" s="766"/>
      <c r="AM125" s="266"/>
      <c r="AN125" s="342">
        <f t="shared" si="13"/>
        <v>2</v>
      </c>
      <c r="AO125" s="344">
        <f t="shared" si="13"/>
        <v>312.3</v>
      </c>
    </row>
    <row r="126" spans="1:41" ht="21">
      <c r="A126" s="10" t="s">
        <v>548</v>
      </c>
      <c r="B126" s="129"/>
      <c r="C126" s="298"/>
      <c r="D126" s="12"/>
      <c r="E126" s="298"/>
      <c r="F126" s="129"/>
      <c r="G126" s="298"/>
      <c r="H126" s="15"/>
      <c r="I126" s="734"/>
      <c r="J126" s="12"/>
      <c r="K126" s="331"/>
      <c r="L126" s="12"/>
      <c r="M126" s="331"/>
      <c r="N126" s="12"/>
      <c r="O126" s="331"/>
      <c r="P126" s="12"/>
      <c r="Q126" s="331"/>
      <c r="R126" s="12"/>
      <c r="S126" s="331"/>
      <c r="T126" s="12"/>
      <c r="U126" s="331"/>
      <c r="V126" s="11">
        <v>2</v>
      </c>
      <c r="W126" s="326">
        <v>311.2</v>
      </c>
      <c r="X126" s="11"/>
      <c r="Y126" s="326"/>
      <c r="Z126" s="11"/>
      <c r="AA126" s="326"/>
      <c r="AB126" s="11"/>
      <c r="AC126" s="326"/>
      <c r="AD126" s="11"/>
      <c r="AE126" s="326"/>
      <c r="AF126" s="11"/>
      <c r="AG126" s="326"/>
      <c r="AH126" s="11"/>
      <c r="AI126" s="326"/>
      <c r="AJ126" s="266"/>
      <c r="AK126" s="266"/>
      <c r="AL126" s="766"/>
      <c r="AM126" s="266"/>
      <c r="AN126" s="342">
        <f t="shared" si="13"/>
        <v>2</v>
      </c>
      <c r="AO126" s="344">
        <f t="shared" si="13"/>
        <v>311.2</v>
      </c>
    </row>
    <row r="127" spans="1:41" ht="21">
      <c r="A127" s="10" t="s">
        <v>448</v>
      </c>
      <c r="B127" s="129"/>
      <c r="C127" s="298"/>
      <c r="D127" s="12"/>
      <c r="E127" s="298"/>
      <c r="F127" s="129"/>
      <c r="G127" s="298"/>
      <c r="H127" s="15"/>
      <c r="I127" s="734"/>
      <c r="J127" s="12"/>
      <c r="K127" s="331"/>
      <c r="L127" s="12"/>
      <c r="M127" s="331"/>
      <c r="N127" s="12"/>
      <c r="O127" s="331"/>
      <c r="P127" s="12"/>
      <c r="Q127" s="331"/>
      <c r="R127" s="12"/>
      <c r="S127" s="331"/>
      <c r="T127" s="12"/>
      <c r="U127" s="331"/>
      <c r="V127" s="11">
        <v>1</v>
      </c>
      <c r="W127" s="326">
        <v>153</v>
      </c>
      <c r="X127" s="11"/>
      <c r="Y127" s="326"/>
      <c r="Z127" s="11"/>
      <c r="AA127" s="326"/>
      <c r="AB127" s="11"/>
      <c r="AC127" s="326"/>
      <c r="AD127" s="11">
        <v>1</v>
      </c>
      <c r="AE127" s="326">
        <v>133.6</v>
      </c>
      <c r="AF127" s="11"/>
      <c r="AG127" s="326"/>
      <c r="AH127" s="11"/>
      <c r="AI127" s="326"/>
      <c r="AJ127" s="266"/>
      <c r="AK127" s="266"/>
      <c r="AL127" s="766"/>
      <c r="AM127" s="266"/>
      <c r="AN127" s="342">
        <f t="shared" si="13"/>
        <v>2</v>
      </c>
      <c r="AO127" s="344">
        <f t="shared" si="13"/>
        <v>286.6</v>
      </c>
    </row>
    <row r="128" spans="1:41" ht="21">
      <c r="A128" s="10" t="s">
        <v>306</v>
      </c>
      <c r="B128" s="129"/>
      <c r="C128" s="298"/>
      <c r="D128" s="12"/>
      <c r="E128" s="298"/>
      <c r="F128" s="129"/>
      <c r="G128" s="298"/>
      <c r="H128" s="15"/>
      <c r="I128" s="734"/>
      <c r="J128" s="12"/>
      <c r="K128" s="331"/>
      <c r="L128" s="12"/>
      <c r="M128" s="331"/>
      <c r="N128" s="12"/>
      <c r="O128" s="331"/>
      <c r="P128" s="12"/>
      <c r="Q128" s="331"/>
      <c r="R128" s="12"/>
      <c r="S128" s="331"/>
      <c r="T128" s="12"/>
      <c r="U128" s="331"/>
      <c r="V128" s="11"/>
      <c r="W128" s="326"/>
      <c r="X128" s="11"/>
      <c r="Y128" s="326"/>
      <c r="Z128" s="11">
        <v>1</v>
      </c>
      <c r="AA128" s="326">
        <v>90.9</v>
      </c>
      <c r="AB128" s="11"/>
      <c r="AC128" s="326"/>
      <c r="AD128" s="11"/>
      <c r="AE128" s="326"/>
      <c r="AF128" s="11">
        <v>1</v>
      </c>
      <c r="AG128" s="326">
        <v>91.6</v>
      </c>
      <c r="AH128" s="11"/>
      <c r="AI128" s="326"/>
      <c r="AJ128" s="266"/>
      <c r="AK128" s="266"/>
      <c r="AL128" s="766"/>
      <c r="AM128" s="266"/>
      <c r="AN128" s="342">
        <f t="shared" si="13"/>
        <v>2</v>
      </c>
      <c r="AO128" s="344">
        <f t="shared" si="13"/>
        <v>182.5</v>
      </c>
    </row>
    <row r="129" spans="1:41" ht="21">
      <c r="A129" s="10" t="s">
        <v>357</v>
      </c>
      <c r="B129" s="191"/>
      <c r="C129" s="548"/>
      <c r="D129" s="537"/>
      <c r="E129" s="548"/>
      <c r="F129" s="191"/>
      <c r="G129" s="548"/>
      <c r="H129" s="18"/>
      <c r="I129" s="735"/>
      <c r="J129" s="537"/>
      <c r="K129" s="538"/>
      <c r="L129" s="537"/>
      <c r="M129" s="538"/>
      <c r="N129" s="537"/>
      <c r="O129" s="538"/>
      <c r="P129" s="537"/>
      <c r="Q129" s="538"/>
      <c r="R129" s="537"/>
      <c r="S129" s="538"/>
      <c r="T129" s="537"/>
      <c r="U129" s="538"/>
      <c r="V129" s="17">
        <v>1</v>
      </c>
      <c r="W129" s="327">
        <v>179.5</v>
      </c>
      <c r="X129" s="17"/>
      <c r="Y129" s="327"/>
      <c r="Z129" s="17"/>
      <c r="AA129" s="327"/>
      <c r="AB129" s="17"/>
      <c r="AC129" s="327"/>
      <c r="AD129" s="17"/>
      <c r="AE129" s="327"/>
      <c r="AF129" s="17"/>
      <c r="AG129" s="327"/>
      <c r="AH129" s="17">
        <v>1</v>
      </c>
      <c r="AI129" s="327">
        <v>184.8</v>
      </c>
      <c r="AJ129" s="297"/>
      <c r="AK129" s="297"/>
      <c r="AL129" s="1002"/>
      <c r="AM129" s="297"/>
      <c r="AN129" s="343">
        <f t="shared" si="13"/>
        <v>2</v>
      </c>
      <c r="AO129" s="345">
        <f t="shared" si="13"/>
        <v>364.3</v>
      </c>
    </row>
    <row r="130" spans="1:41" ht="22.5" thickBot="1">
      <c r="A130" s="347" t="s">
        <v>398</v>
      </c>
      <c r="B130" s="516">
        <v>89</v>
      </c>
      <c r="C130" s="517">
        <v>1003.3</v>
      </c>
      <c r="D130" s="518"/>
      <c r="E130" s="517"/>
      <c r="F130" s="516"/>
      <c r="G130" s="517"/>
      <c r="H130" s="518">
        <v>20</v>
      </c>
      <c r="I130" s="737">
        <v>19929.3</v>
      </c>
      <c r="J130" s="520">
        <v>5</v>
      </c>
      <c r="K130" s="737">
        <v>337</v>
      </c>
      <c r="L130" s="520"/>
      <c r="M130" s="737"/>
      <c r="N130" s="520"/>
      <c r="O130" s="737"/>
      <c r="P130" s="518"/>
      <c r="Q130" s="737"/>
      <c r="R130" s="69">
        <v>6</v>
      </c>
      <c r="S130" s="331">
        <v>225.6</v>
      </c>
      <c r="T130" s="69">
        <v>15</v>
      </c>
      <c r="U130" s="331">
        <v>1009.0999999999999</v>
      </c>
      <c r="V130" s="15">
        <v>6</v>
      </c>
      <c r="W130" s="331">
        <v>283.7</v>
      </c>
      <c r="X130" s="69">
        <v>10</v>
      </c>
      <c r="Y130" s="331">
        <v>289.3</v>
      </c>
      <c r="Z130" s="15">
        <v>5</v>
      </c>
      <c r="AA130" s="331">
        <v>335.8</v>
      </c>
      <c r="AB130" s="12"/>
      <c r="AC130" s="331"/>
      <c r="AD130" s="519">
        <v>2</v>
      </c>
      <c r="AE130" s="739">
        <v>110</v>
      </c>
      <c r="AF130" s="520"/>
      <c r="AG130" s="737"/>
      <c r="AH130" s="519">
        <v>1</v>
      </c>
      <c r="AI130" s="737">
        <v>55</v>
      </c>
      <c r="AJ130" s="1004">
        <v>22</v>
      </c>
      <c r="AK130" s="521">
        <v>841.5</v>
      </c>
      <c r="AL130" s="1004"/>
      <c r="AM130" s="521"/>
      <c r="AN130" s="342">
        <f t="shared" si="13"/>
        <v>181</v>
      </c>
      <c r="AO130" s="344">
        <f t="shared" si="13"/>
        <v>24419.599999999995</v>
      </c>
    </row>
    <row r="131" spans="1:41" ht="21.75" thickBot="1">
      <c r="A131" s="372" t="s">
        <v>53</v>
      </c>
      <c r="B131" s="545">
        <f aca="true" t="shared" si="14" ref="B131:AO131">SUM(B4:B130)</f>
        <v>508</v>
      </c>
      <c r="C131" s="544">
        <f t="shared" si="14"/>
        <v>56413.99999999999</v>
      </c>
      <c r="D131" s="545">
        <f t="shared" si="14"/>
        <v>73</v>
      </c>
      <c r="E131" s="544">
        <f t="shared" si="14"/>
        <v>9425.900000000001</v>
      </c>
      <c r="F131" s="545">
        <f t="shared" si="14"/>
        <v>0</v>
      </c>
      <c r="G131" s="544">
        <f t="shared" si="14"/>
        <v>1823.3000000000002</v>
      </c>
      <c r="H131" s="545">
        <f t="shared" si="14"/>
        <v>586</v>
      </c>
      <c r="I131" s="544">
        <f t="shared" si="14"/>
        <v>127423.70000000003</v>
      </c>
      <c r="J131" s="545">
        <f t="shared" si="14"/>
        <v>46</v>
      </c>
      <c r="K131" s="544">
        <f t="shared" si="14"/>
        <v>3700.3</v>
      </c>
      <c r="L131" s="545">
        <f t="shared" si="14"/>
        <v>1</v>
      </c>
      <c r="M131" s="544">
        <f t="shared" si="14"/>
        <v>658.7</v>
      </c>
      <c r="N131" s="545">
        <f t="shared" si="14"/>
        <v>19</v>
      </c>
      <c r="O131" s="544">
        <f t="shared" si="14"/>
        <v>5901.6</v>
      </c>
      <c r="P131" s="545">
        <f t="shared" si="14"/>
        <v>1</v>
      </c>
      <c r="Q131" s="544">
        <f t="shared" si="14"/>
        <v>798.4</v>
      </c>
      <c r="R131" s="545">
        <f t="shared" si="14"/>
        <v>29</v>
      </c>
      <c r="S131" s="544">
        <f t="shared" si="14"/>
        <v>3274.2999999999984</v>
      </c>
      <c r="T131" s="545">
        <f t="shared" si="14"/>
        <v>355</v>
      </c>
      <c r="U131" s="544">
        <f t="shared" si="14"/>
        <v>10642.8</v>
      </c>
      <c r="V131" s="545">
        <f t="shared" si="14"/>
        <v>182</v>
      </c>
      <c r="W131" s="544">
        <f t="shared" si="14"/>
        <v>32361.60000000001</v>
      </c>
      <c r="X131" s="545">
        <f t="shared" si="14"/>
        <v>98</v>
      </c>
      <c r="Y131" s="544">
        <f t="shared" si="14"/>
        <v>24564.999999999996</v>
      </c>
      <c r="Z131" s="545">
        <f t="shared" si="14"/>
        <v>493</v>
      </c>
      <c r="AA131" s="544">
        <f t="shared" si="14"/>
        <v>105440.30000000002</v>
      </c>
      <c r="AB131" s="545">
        <f t="shared" si="14"/>
        <v>26</v>
      </c>
      <c r="AC131" s="544">
        <f t="shared" si="14"/>
        <v>17283.4</v>
      </c>
      <c r="AD131" s="545">
        <f t="shared" si="14"/>
        <v>157</v>
      </c>
      <c r="AE131" s="544">
        <f t="shared" si="14"/>
        <v>38260.4</v>
      </c>
      <c r="AF131" s="545">
        <f t="shared" si="14"/>
        <v>156</v>
      </c>
      <c r="AG131" s="544">
        <f t="shared" si="14"/>
        <v>23836.800000000003</v>
      </c>
      <c r="AH131" s="545">
        <f t="shared" si="14"/>
        <v>68</v>
      </c>
      <c r="AI131" s="544">
        <f t="shared" si="14"/>
        <v>11328.2</v>
      </c>
      <c r="AJ131" s="545">
        <f t="shared" si="14"/>
        <v>153</v>
      </c>
      <c r="AK131" s="544">
        <f t="shared" si="14"/>
        <v>21881.2</v>
      </c>
      <c r="AL131" s="545">
        <f t="shared" si="14"/>
        <v>1</v>
      </c>
      <c r="AM131" s="544">
        <f t="shared" si="14"/>
        <v>4082.4000000000005</v>
      </c>
      <c r="AN131" s="545">
        <f t="shared" si="14"/>
        <v>2952</v>
      </c>
      <c r="AO131" s="544">
        <f t="shared" si="14"/>
        <v>499102.2999999999</v>
      </c>
    </row>
    <row r="132" spans="1:41" ht="12.75">
      <c r="A132" s="59"/>
      <c r="B132" s="339"/>
      <c r="C132" s="744"/>
      <c r="D132" s="339"/>
      <c r="E132" s="744"/>
      <c r="F132" s="339"/>
      <c r="G132" s="337"/>
      <c r="H132" s="340"/>
      <c r="I132" s="341"/>
      <c r="J132" s="340"/>
      <c r="K132" s="341"/>
      <c r="L132" s="340"/>
      <c r="M132" s="341"/>
      <c r="N132" s="340"/>
      <c r="O132" s="341"/>
      <c r="P132" s="340"/>
      <c r="Q132" s="337"/>
      <c r="R132" s="340"/>
      <c r="S132" s="341"/>
      <c r="T132" s="340"/>
      <c r="U132" s="341"/>
      <c r="V132" s="340"/>
      <c r="W132" s="341"/>
      <c r="X132" s="340"/>
      <c r="Y132" s="341"/>
      <c r="Z132" s="339"/>
      <c r="AA132" s="337"/>
      <c r="AB132" s="339"/>
      <c r="AC132" s="337"/>
      <c r="AD132" s="339"/>
      <c r="AE132" s="337"/>
      <c r="AF132" s="339"/>
      <c r="AG132" s="337"/>
      <c r="AH132" s="339"/>
      <c r="AI132" s="337"/>
      <c r="AJ132" s="339"/>
      <c r="AK132" s="337"/>
      <c r="AL132" s="337"/>
      <c r="AM132" s="337"/>
      <c r="AN132" s="339"/>
      <c r="AO132" s="341"/>
    </row>
    <row r="133" spans="1:41" ht="12.75">
      <c r="A133" s="59"/>
      <c r="B133" s="339"/>
      <c r="C133" s="744"/>
      <c r="D133" s="339"/>
      <c r="E133" s="744"/>
      <c r="F133" s="339"/>
      <c r="G133" s="337"/>
      <c r="H133" s="340"/>
      <c r="I133" s="341"/>
      <c r="J133" s="340"/>
      <c r="K133" s="341"/>
      <c r="L133" s="340"/>
      <c r="M133" s="341"/>
      <c r="N133" s="340"/>
      <c r="O133" s="341"/>
      <c r="P133" s="340"/>
      <c r="Q133" s="337"/>
      <c r="R133" s="340"/>
      <c r="S133" s="341"/>
      <c r="T133" s="340"/>
      <c r="U133" s="341"/>
      <c r="V133" s="340"/>
      <c r="W133" s="341"/>
      <c r="X133" s="340"/>
      <c r="Y133" s="341"/>
      <c r="Z133" s="339"/>
      <c r="AA133" s="337"/>
      <c r="AB133" s="339"/>
      <c r="AC133" s="337"/>
      <c r="AD133" s="339"/>
      <c r="AE133" s="337"/>
      <c r="AF133" s="339"/>
      <c r="AG133" s="337"/>
      <c r="AH133" s="339"/>
      <c r="AI133" s="337"/>
      <c r="AJ133" s="339"/>
      <c r="AK133" s="337"/>
      <c r="AL133" s="337"/>
      <c r="AM133" s="337"/>
      <c r="AN133" s="339"/>
      <c r="AO133" s="341"/>
    </row>
    <row r="134" ht="12.75">
      <c r="AO134" s="233"/>
    </row>
  </sheetData>
  <sheetProtection/>
  <mergeCells count="21">
    <mergeCell ref="AN1:AO1"/>
    <mergeCell ref="X1:Y1"/>
    <mergeCell ref="Z1:AA1"/>
    <mergeCell ref="AB1:AC1"/>
    <mergeCell ref="AD1:AE1"/>
    <mergeCell ref="AJ1:AK1"/>
    <mergeCell ref="AH1:AI1"/>
    <mergeCell ref="P1:Q1"/>
    <mergeCell ref="V1:W1"/>
    <mergeCell ref="T1:U1"/>
    <mergeCell ref="N1:O1"/>
    <mergeCell ref="AL1:AM1"/>
    <mergeCell ref="R1:S1"/>
    <mergeCell ref="AF1:AG1"/>
    <mergeCell ref="L1:M1"/>
    <mergeCell ref="A1:A2"/>
    <mergeCell ref="B1:C1"/>
    <mergeCell ref="D1:E1"/>
    <mergeCell ref="F1:G1"/>
    <mergeCell ref="H1:I1"/>
    <mergeCell ref="J1:K1"/>
  </mergeCells>
  <printOptions/>
  <pageMargins left="0" right="0" top="0.3937007874015748" bottom="0.1968503937007874" header="0.1968503937007874" footer="0.1968503937007874"/>
  <pageSetup horizontalDpi="600" verticalDpi="600" orientation="landscape" paperSize="9" scale="88" r:id="rId1"/>
  <headerFooter scaleWithDoc="0">
    <oddHeader>&amp;LAppendix II : Total Value of Thai International Cooperation Programme by Sector (TICP FY 2018)</oddHeader>
  </headerFooter>
  <colBreaks count="1" manualBreakCount="1">
    <brk id="21" max="89" man="1"/>
  </colBreaks>
</worksheet>
</file>

<file path=xl/worksheets/sheet3.xml><?xml version="1.0" encoding="utf-8"?>
<worksheet xmlns="http://schemas.openxmlformats.org/spreadsheetml/2006/main" xmlns:r="http://schemas.openxmlformats.org/officeDocument/2006/relationships">
  <sheetPr>
    <tabColor indexed="14"/>
  </sheetPr>
  <dimension ref="A1:N141"/>
  <sheetViews>
    <sheetView zoomScalePageLayoutView="0" workbookViewId="0" topLeftCell="A1">
      <pane xSplit="3" ySplit="3" topLeftCell="D4" activePane="bottomRight" state="frozen"/>
      <selection pane="topLeft" activeCell="A1" sqref="A1"/>
      <selection pane="topRight" activeCell="D1" sqref="D1"/>
      <selection pane="bottomLeft" activeCell="A4" sqref="A4"/>
      <selection pane="bottomRight" activeCell="C5" sqref="C5"/>
    </sheetView>
  </sheetViews>
  <sheetFormatPr defaultColWidth="9.140625" defaultRowHeight="12.75"/>
  <cols>
    <col min="1" max="1" width="12.140625" style="221" customWidth="1"/>
    <col min="2" max="2" width="5.8515625" style="203" customWidth="1"/>
    <col min="3" max="3" width="43.28125" style="221" customWidth="1"/>
    <col min="4" max="4" width="6.421875" style="452" customWidth="1"/>
    <col min="5" max="5" width="9.00390625" style="441" customWidth="1"/>
    <col min="6" max="6" width="4.421875" style="452" customWidth="1"/>
    <col min="7" max="7" width="9.00390625" style="441" customWidth="1"/>
    <col min="8" max="8" width="5.28125" style="453" customWidth="1"/>
    <col min="9" max="9" width="9.28125" style="441" bestFit="1" customWidth="1"/>
    <col min="10" max="10" width="4.421875" style="441" customWidth="1"/>
    <col min="11" max="11" width="8.140625" style="441" customWidth="1"/>
    <col min="12" max="12" width="9.421875" style="441" customWidth="1"/>
    <col min="13" max="13" width="10.00390625" style="441" customWidth="1"/>
    <col min="14" max="14" width="10.28125" style="441" bestFit="1" customWidth="1"/>
    <col min="15" max="16384" width="9.140625" style="221" customWidth="1"/>
  </cols>
  <sheetData>
    <row r="1" spans="1:13" ht="23.25" thickBot="1">
      <c r="A1" s="422" t="s">
        <v>460</v>
      </c>
      <c r="B1" s="464"/>
      <c r="C1" s="439"/>
      <c r="D1" s="414"/>
      <c r="E1" s="413"/>
      <c r="F1" s="414"/>
      <c r="G1" s="413"/>
      <c r="H1" s="440"/>
      <c r="M1" s="326" t="s">
        <v>90</v>
      </c>
    </row>
    <row r="2" spans="1:14" s="454" customFormat="1" ht="22.5" thickBot="1">
      <c r="A2" s="1286" t="s">
        <v>1</v>
      </c>
      <c r="B2" s="1288"/>
      <c r="C2" s="1286" t="s">
        <v>91</v>
      </c>
      <c r="D2" s="1280" t="s">
        <v>104</v>
      </c>
      <c r="E2" s="1280"/>
      <c r="F2" s="1280" t="s">
        <v>59</v>
      </c>
      <c r="G2" s="1280"/>
      <c r="H2" s="1280" t="s">
        <v>60</v>
      </c>
      <c r="I2" s="1280"/>
      <c r="J2" s="1280" t="s">
        <v>381</v>
      </c>
      <c r="K2" s="1280"/>
      <c r="L2" s="1282" t="s">
        <v>56</v>
      </c>
      <c r="M2" s="1284" t="s">
        <v>57</v>
      </c>
      <c r="N2" s="1284" t="s">
        <v>58</v>
      </c>
    </row>
    <row r="3" spans="1:14" s="454" customFormat="1" ht="27" customHeight="1" thickBot="1">
      <c r="A3" s="1287"/>
      <c r="B3" s="1289"/>
      <c r="C3" s="1290"/>
      <c r="D3" s="423" t="s">
        <v>10</v>
      </c>
      <c r="E3" s="424" t="s">
        <v>9</v>
      </c>
      <c r="F3" s="563" t="s">
        <v>10</v>
      </c>
      <c r="G3" s="672" t="s">
        <v>9</v>
      </c>
      <c r="H3" s="563" t="s">
        <v>10</v>
      </c>
      <c r="I3" s="672" t="s">
        <v>9</v>
      </c>
      <c r="J3" s="563" t="s">
        <v>10</v>
      </c>
      <c r="K3" s="672" t="s">
        <v>9</v>
      </c>
      <c r="L3" s="1283"/>
      <c r="M3" s="1285"/>
      <c r="N3" s="1285"/>
    </row>
    <row r="4" spans="1:14" s="796" customFormat="1" ht="21.75">
      <c r="A4" s="813" t="s">
        <v>248</v>
      </c>
      <c r="B4" s="800"/>
      <c r="C4" s="415" t="s">
        <v>93</v>
      </c>
      <c r="D4" s="456"/>
      <c r="E4" s="431"/>
      <c r="F4" s="456"/>
      <c r="G4" s="431"/>
      <c r="H4" s="457"/>
      <c r="I4" s="431"/>
      <c r="J4" s="457"/>
      <c r="K4" s="431"/>
      <c r="L4" s="431"/>
      <c r="M4" s="431"/>
      <c r="N4" s="431"/>
    </row>
    <row r="5" spans="1:14" s="806" customFormat="1" ht="61.5">
      <c r="A5" s="792" t="s">
        <v>153</v>
      </c>
      <c r="B5" s="803">
        <v>1</v>
      </c>
      <c r="C5" s="683" t="s">
        <v>668</v>
      </c>
      <c r="D5" s="679">
        <v>24</v>
      </c>
      <c r="E5" s="680">
        <v>1021.8</v>
      </c>
      <c r="F5" s="679"/>
      <c r="G5" s="680"/>
      <c r="H5" s="700">
        <v>7</v>
      </c>
      <c r="I5" s="682">
        <v>986.6</v>
      </c>
      <c r="J5" s="678"/>
      <c r="K5" s="686"/>
      <c r="L5" s="686">
        <v>839.8</v>
      </c>
      <c r="M5" s="686"/>
      <c r="N5" s="733">
        <f>SUM(E5,G5,I5,L5,K5,M5)</f>
        <v>2848.2</v>
      </c>
    </row>
    <row r="6" spans="1:14" s="796" customFormat="1" ht="21.75">
      <c r="A6" s="808"/>
      <c r="B6" s="814"/>
      <c r="C6" s="427" t="s">
        <v>95</v>
      </c>
      <c r="D6" s="809">
        <f>SUM(D5)</f>
        <v>24</v>
      </c>
      <c r="E6" s="810">
        <f>SUM(E5)</f>
        <v>1021.8</v>
      </c>
      <c r="F6" s="809"/>
      <c r="G6" s="809"/>
      <c r="H6" s="809">
        <f>SUM(H5)</f>
        <v>7</v>
      </c>
      <c r="I6" s="810">
        <f>SUM(I5)</f>
        <v>986.6</v>
      </c>
      <c r="J6" s="809"/>
      <c r="K6" s="810"/>
      <c r="L6" s="810">
        <f>SUM(L5)</f>
        <v>839.8</v>
      </c>
      <c r="M6" s="809"/>
      <c r="N6" s="815">
        <f>SUM(N5)</f>
        <v>2848.2</v>
      </c>
    </row>
    <row r="7" spans="1:14" s="796" customFormat="1" ht="21.75">
      <c r="A7" s="415" t="s">
        <v>250</v>
      </c>
      <c r="B7" s="800"/>
      <c r="C7" s="430" t="s">
        <v>94</v>
      </c>
      <c r="D7" s="456"/>
      <c r="E7" s="431"/>
      <c r="F7" s="456"/>
      <c r="G7" s="431"/>
      <c r="H7" s="457"/>
      <c r="I7" s="431"/>
      <c r="J7" s="457"/>
      <c r="K7" s="431"/>
      <c r="L7" s="431"/>
      <c r="M7" s="431"/>
      <c r="N7" s="431"/>
    </row>
    <row r="8" spans="1:14" s="796" customFormat="1" ht="21.75">
      <c r="A8" s="416" t="s">
        <v>253</v>
      </c>
      <c r="B8" s="795">
        <v>2</v>
      </c>
      <c r="C8" s="763" t="s">
        <v>404</v>
      </c>
      <c r="D8" s="802"/>
      <c r="E8" s="704"/>
      <c r="F8" s="802"/>
      <c r="G8" s="704"/>
      <c r="H8" s="706">
        <f>5+2+11</f>
        <v>18</v>
      </c>
      <c r="I8" s="704">
        <v>1061.7</v>
      </c>
      <c r="J8" s="706"/>
      <c r="K8" s="704"/>
      <c r="L8" s="691"/>
      <c r="M8" s="425"/>
      <c r="N8" s="733">
        <f aca="true" t="shared" si="0" ref="N8:N15">SUM(E8,G8,I8,L8,K8,M8)</f>
        <v>1061.7</v>
      </c>
    </row>
    <row r="9" spans="1:14" s="796" customFormat="1" ht="63">
      <c r="A9" s="416"/>
      <c r="B9" s="795"/>
      <c r="C9" s="1031" t="s">
        <v>485</v>
      </c>
      <c r="D9" s="703">
        <v>4</v>
      </c>
      <c r="E9" s="682">
        <v>404.9</v>
      </c>
      <c r="F9" s="802"/>
      <c r="G9" s="704"/>
      <c r="H9" s="706"/>
      <c r="I9" s="704"/>
      <c r="J9" s="706"/>
      <c r="K9" s="704"/>
      <c r="L9" s="691"/>
      <c r="M9" s="425"/>
      <c r="N9" s="733">
        <f t="shared" si="0"/>
        <v>404.9</v>
      </c>
    </row>
    <row r="10" spans="1:14" s="796" customFormat="1" ht="21.75">
      <c r="A10" s="416"/>
      <c r="B10" s="795"/>
      <c r="C10" s="1031" t="s">
        <v>486</v>
      </c>
      <c r="D10" s="802">
        <v>1</v>
      </c>
      <c r="E10" s="704">
        <v>131.6</v>
      </c>
      <c r="F10" s="802"/>
      <c r="G10" s="704"/>
      <c r="H10" s="706"/>
      <c r="I10" s="704"/>
      <c r="J10" s="706"/>
      <c r="K10" s="704"/>
      <c r="L10" s="691"/>
      <c r="M10" s="425"/>
      <c r="N10" s="733">
        <f t="shared" si="0"/>
        <v>131.6</v>
      </c>
    </row>
    <row r="11" spans="1:14" s="796" customFormat="1" ht="63">
      <c r="A11" s="416"/>
      <c r="B11" s="795"/>
      <c r="C11" s="1031" t="s">
        <v>487</v>
      </c>
      <c r="D11" s="709">
        <v>14</v>
      </c>
      <c r="E11" s="688">
        <v>187.3</v>
      </c>
      <c r="F11" s="802"/>
      <c r="G11" s="704"/>
      <c r="H11" s="706"/>
      <c r="I11" s="704"/>
      <c r="J11" s="706"/>
      <c r="K11" s="704"/>
      <c r="L11" s="691"/>
      <c r="M11" s="425"/>
      <c r="N11" s="733">
        <f t="shared" si="0"/>
        <v>187.3</v>
      </c>
    </row>
    <row r="12" spans="1:14" s="796" customFormat="1" ht="60.75">
      <c r="A12" s="416" t="s">
        <v>165</v>
      </c>
      <c r="B12" s="795">
        <v>3</v>
      </c>
      <c r="C12" s="748" t="s">
        <v>405</v>
      </c>
      <c r="D12" s="703">
        <v>12</v>
      </c>
      <c r="E12" s="682">
        <v>1308.9</v>
      </c>
      <c r="F12" s="703">
        <v>1</v>
      </c>
      <c r="G12" s="682">
        <v>2877.2</v>
      </c>
      <c r="H12" s="700"/>
      <c r="I12" s="682"/>
      <c r="J12" s="706"/>
      <c r="K12" s="704"/>
      <c r="L12" s="691"/>
      <c r="M12" s="425"/>
      <c r="N12" s="733">
        <f t="shared" si="0"/>
        <v>4186.1</v>
      </c>
    </row>
    <row r="13" spans="1:14" s="796" customFormat="1" ht="21.75">
      <c r="A13" s="416"/>
      <c r="B13" s="795">
        <v>4</v>
      </c>
      <c r="C13" s="748" t="s">
        <v>488</v>
      </c>
      <c r="D13" s="703"/>
      <c r="E13" s="682"/>
      <c r="F13" s="703"/>
      <c r="G13" s="682"/>
      <c r="H13" s="700">
        <v>4</v>
      </c>
      <c r="I13" s="682">
        <v>246.4</v>
      </c>
      <c r="J13" s="706"/>
      <c r="K13" s="704"/>
      <c r="L13" s="691"/>
      <c r="M13" s="425"/>
      <c r="N13" s="733">
        <f t="shared" si="0"/>
        <v>246.4</v>
      </c>
    </row>
    <row r="14" spans="1:14" s="796" customFormat="1" ht="25.5" customHeight="1">
      <c r="A14" s="416"/>
      <c r="B14" s="795">
        <v>5</v>
      </c>
      <c r="C14" s="763" t="s">
        <v>406</v>
      </c>
      <c r="D14" s="802"/>
      <c r="E14" s="704"/>
      <c r="F14" s="802"/>
      <c r="G14" s="704"/>
      <c r="H14" s="706"/>
      <c r="I14" s="704"/>
      <c r="J14" s="706">
        <v>3</v>
      </c>
      <c r="K14" s="704">
        <v>116.2</v>
      </c>
      <c r="L14" s="691"/>
      <c r="M14" s="425"/>
      <c r="N14" s="733">
        <f t="shared" si="0"/>
        <v>116.2</v>
      </c>
    </row>
    <row r="15" spans="1:14" s="806" customFormat="1" ht="40.5">
      <c r="A15" s="416" t="s">
        <v>192</v>
      </c>
      <c r="B15" s="803">
        <v>6</v>
      </c>
      <c r="C15" s="804" t="s">
        <v>256</v>
      </c>
      <c r="D15" s="703"/>
      <c r="E15" s="682"/>
      <c r="F15" s="703"/>
      <c r="G15" s="682"/>
      <c r="H15" s="705"/>
      <c r="I15" s="688"/>
      <c r="J15" s="705">
        <v>9</v>
      </c>
      <c r="K15" s="688">
        <v>4593.1</v>
      </c>
      <c r="L15" s="688"/>
      <c r="M15" s="805"/>
      <c r="N15" s="733">
        <f t="shared" si="0"/>
        <v>4593.1</v>
      </c>
    </row>
    <row r="16" spans="1:14" s="796" customFormat="1" ht="24" customHeight="1">
      <c r="A16" s="455"/>
      <c r="B16" s="797"/>
      <c r="C16" s="427" t="s">
        <v>95</v>
      </c>
      <c r="D16" s="798">
        <f aca="true" t="shared" si="1" ref="D16:N16">SUM(D8:D15)</f>
        <v>31</v>
      </c>
      <c r="E16" s="799">
        <f t="shared" si="1"/>
        <v>2032.7</v>
      </c>
      <c r="F16" s="798">
        <f t="shared" si="1"/>
        <v>1</v>
      </c>
      <c r="G16" s="799">
        <f t="shared" si="1"/>
        <v>2877.2</v>
      </c>
      <c r="H16" s="798">
        <f t="shared" si="1"/>
        <v>22</v>
      </c>
      <c r="I16" s="799">
        <f t="shared" si="1"/>
        <v>1308.1000000000001</v>
      </c>
      <c r="J16" s="798">
        <f t="shared" si="1"/>
        <v>12</v>
      </c>
      <c r="K16" s="799">
        <f t="shared" si="1"/>
        <v>4709.3</v>
      </c>
      <c r="L16" s="799">
        <f t="shared" si="1"/>
        <v>0</v>
      </c>
      <c r="M16" s="799">
        <f t="shared" si="1"/>
        <v>0</v>
      </c>
      <c r="N16" s="799">
        <f t="shared" si="1"/>
        <v>10927.3</v>
      </c>
    </row>
    <row r="17" spans="1:14" s="454" customFormat="1" ht="21.75">
      <c r="A17" s="415" t="s">
        <v>92</v>
      </c>
      <c r="B17" s="466"/>
      <c r="C17" s="415" t="s">
        <v>93</v>
      </c>
      <c r="D17" s="458"/>
      <c r="E17" s="459"/>
      <c r="F17" s="458"/>
      <c r="G17" s="459"/>
      <c r="H17" s="460"/>
      <c r="I17" s="459"/>
      <c r="J17" s="460"/>
      <c r="K17" s="459"/>
      <c r="L17" s="459"/>
      <c r="M17" s="459"/>
      <c r="N17" s="434"/>
    </row>
    <row r="18" spans="1:14" s="444" customFormat="1" ht="81">
      <c r="A18" s="417" t="s">
        <v>132</v>
      </c>
      <c r="B18" s="426">
        <v>7</v>
      </c>
      <c r="C18" s="416" t="s">
        <v>194</v>
      </c>
      <c r="D18" s="703">
        <f>280</f>
        <v>280</v>
      </c>
      <c r="E18" s="682">
        <v>791.9</v>
      </c>
      <c r="F18" s="703"/>
      <c r="G18" s="682"/>
      <c r="H18" s="700">
        <f>21</f>
        <v>21</v>
      </c>
      <c r="I18" s="682">
        <v>3081.3</v>
      </c>
      <c r="J18" s="700"/>
      <c r="K18" s="682"/>
      <c r="L18" s="682">
        <v>352.9</v>
      </c>
      <c r="M18" s="682">
        <v>21908.4</v>
      </c>
      <c r="N18" s="733">
        <f>SUM(E18,G18,I18,L18,K18,M18)</f>
        <v>26134.5</v>
      </c>
    </row>
    <row r="19" spans="1:14" s="444" customFormat="1" ht="25.5" customHeight="1">
      <c r="A19" s="417"/>
      <c r="B19" s="426">
        <v>8</v>
      </c>
      <c r="C19" s="683" t="s">
        <v>402</v>
      </c>
      <c r="D19" s="703"/>
      <c r="E19" s="682"/>
      <c r="F19" s="703"/>
      <c r="G19" s="682">
        <v>11.8</v>
      </c>
      <c r="H19" s="700">
        <v>10</v>
      </c>
      <c r="I19" s="682">
        <v>194.1</v>
      </c>
      <c r="J19" s="700"/>
      <c r="K19" s="682"/>
      <c r="L19" s="682">
        <v>203.4</v>
      </c>
      <c r="M19" s="682">
        <v>2671.8</v>
      </c>
      <c r="N19" s="733">
        <f aca="true" t="shared" si="2" ref="N19:N41">SUM(E19,G19,I19,L19,K19,M19)</f>
        <v>3081.1000000000004</v>
      </c>
    </row>
    <row r="20" spans="1:14" s="444" customFormat="1" ht="21.75">
      <c r="A20" s="417"/>
      <c r="B20" s="426">
        <v>9</v>
      </c>
      <c r="C20" s="683" t="s">
        <v>385</v>
      </c>
      <c r="D20" s="703">
        <f>150+32</f>
        <v>182</v>
      </c>
      <c r="E20" s="682">
        <v>644.1</v>
      </c>
      <c r="F20" s="703"/>
      <c r="G20" s="682"/>
      <c r="H20" s="700">
        <v>24</v>
      </c>
      <c r="I20" s="682">
        <v>5302.4</v>
      </c>
      <c r="J20" s="700"/>
      <c r="K20" s="682"/>
      <c r="L20" s="682">
        <v>6302.8</v>
      </c>
      <c r="M20" s="682">
        <v>20000</v>
      </c>
      <c r="N20" s="733">
        <f t="shared" si="2"/>
        <v>32249.3</v>
      </c>
    </row>
    <row r="21" spans="1:14" s="444" customFormat="1" ht="42">
      <c r="A21" s="416" t="s">
        <v>133</v>
      </c>
      <c r="B21" s="923">
        <v>10</v>
      </c>
      <c r="C21" s="681" t="s">
        <v>616</v>
      </c>
      <c r="D21" s="707">
        <f>4+70+4</f>
        <v>78</v>
      </c>
      <c r="E21" s="1030">
        <v>892.4</v>
      </c>
      <c r="F21" s="707"/>
      <c r="G21" s="707"/>
      <c r="H21" s="707">
        <f>4+15</f>
        <v>19</v>
      </c>
      <c r="I21" s="708">
        <v>8056.8</v>
      </c>
      <c r="J21" s="707"/>
      <c r="K21" s="707"/>
      <c r="L21" s="707"/>
      <c r="M21" s="708">
        <v>22953.9</v>
      </c>
      <c r="N21" s="733">
        <f t="shared" si="2"/>
        <v>31903.100000000002</v>
      </c>
    </row>
    <row r="22" spans="1:14" s="1033" customFormat="1" ht="42">
      <c r="A22" s="416"/>
      <c r="B22" s="923">
        <v>11</v>
      </c>
      <c r="C22" s="681" t="s">
        <v>539</v>
      </c>
      <c r="D22" s="707"/>
      <c r="E22" s="1030"/>
      <c r="F22" s="707"/>
      <c r="G22" s="707"/>
      <c r="H22" s="707"/>
      <c r="I22" s="1030"/>
      <c r="J22" s="707"/>
      <c r="K22" s="707"/>
      <c r="L22" s="707"/>
      <c r="M22" s="708">
        <v>4500.7</v>
      </c>
      <c r="N22" s="733">
        <f t="shared" si="2"/>
        <v>4500.7</v>
      </c>
    </row>
    <row r="23" spans="1:14" s="1033" customFormat="1" ht="60.75">
      <c r="A23" s="792" t="s">
        <v>153</v>
      </c>
      <c r="B23" s="923">
        <v>12</v>
      </c>
      <c r="C23" s="681" t="s">
        <v>492</v>
      </c>
      <c r="D23" s="707">
        <v>15</v>
      </c>
      <c r="E23" s="1030">
        <v>233.8</v>
      </c>
      <c r="F23" s="707"/>
      <c r="G23" s="707"/>
      <c r="H23" s="707"/>
      <c r="I23" s="1030"/>
      <c r="J23" s="707"/>
      <c r="K23" s="707"/>
      <c r="L23" s="707"/>
      <c r="M23" s="708"/>
      <c r="N23" s="733">
        <f t="shared" si="2"/>
        <v>233.8</v>
      </c>
    </row>
    <row r="24" spans="1:14" s="225" customFormat="1" ht="21.75">
      <c r="A24" s="416"/>
      <c r="B24" s="461"/>
      <c r="C24" s="430" t="s">
        <v>94</v>
      </c>
      <c r="D24" s="709"/>
      <c r="E24" s="688"/>
      <c r="F24" s="709"/>
      <c r="G24" s="688"/>
      <c r="H24" s="705"/>
      <c r="I24" s="688"/>
      <c r="J24" s="705"/>
      <c r="K24" s="688"/>
      <c r="L24" s="688"/>
      <c r="M24" s="688"/>
      <c r="N24" s="733"/>
    </row>
    <row r="25" spans="1:14" s="225" customFormat="1" ht="21.75">
      <c r="A25" s="435" t="s">
        <v>198</v>
      </c>
      <c r="B25" s="461">
        <v>13</v>
      </c>
      <c r="C25" s="430" t="s">
        <v>483</v>
      </c>
      <c r="D25" s="709">
        <v>25</v>
      </c>
      <c r="E25" s="688">
        <v>1044.2</v>
      </c>
      <c r="F25" s="709"/>
      <c r="G25" s="688"/>
      <c r="H25" s="705"/>
      <c r="I25" s="688"/>
      <c r="J25" s="705"/>
      <c r="K25" s="688"/>
      <c r="L25" s="688"/>
      <c r="M25" s="688"/>
      <c r="N25" s="733">
        <f t="shared" si="2"/>
        <v>1044.2</v>
      </c>
    </row>
    <row r="26" spans="1:14" s="225" customFormat="1" ht="21.75">
      <c r="A26" s="435"/>
      <c r="B26" s="461">
        <v>14</v>
      </c>
      <c r="C26" s="683" t="s">
        <v>403</v>
      </c>
      <c r="D26" s="709">
        <v>14</v>
      </c>
      <c r="E26" s="688">
        <v>1385</v>
      </c>
      <c r="F26" s="709"/>
      <c r="G26" s="688"/>
      <c r="H26" s="705">
        <v>9</v>
      </c>
      <c r="I26" s="688">
        <v>1123.4</v>
      </c>
      <c r="J26" s="705"/>
      <c r="K26" s="688"/>
      <c r="L26" s="688">
        <v>423.5</v>
      </c>
      <c r="M26" s="688"/>
      <c r="N26" s="733">
        <f t="shared" si="2"/>
        <v>2931.9</v>
      </c>
    </row>
    <row r="27" spans="1:14" s="225" customFormat="1" ht="42">
      <c r="A27" s="435"/>
      <c r="B27" s="461">
        <v>15</v>
      </c>
      <c r="C27" s="683" t="s">
        <v>409</v>
      </c>
      <c r="D27" s="709"/>
      <c r="E27" s="688"/>
      <c r="F27" s="709"/>
      <c r="G27" s="688"/>
      <c r="H27" s="705">
        <v>6</v>
      </c>
      <c r="I27" s="688">
        <v>296.5</v>
      </c>
      <c r="J27" s="705"/>
      <c r="K27" s="688"/>
      <c r="L27" s="688"/>
      <c r="M27" s="688"/>
      <c r="N27" s="733">
        <f t="shared" si="2"/>
        <v>296.5</v>
      </c>
    </row>
    <row r="28" spans="1:14" s="225" customFormat="1" ht="42">
      <c r="A28" s="435"/>
      <c r="B28" s="461">
        <v>16</v>
      </c>
      <c r="C28" s="793" t="s">
        <v>479</v>
      </c>
      <c r="D28" s="709">
        <v>19</v>
      </c>
      <c r="E28" s="688">
        <v>905.8</v>
      </c>
      <c r="F28" s="709"/>
      <c r="G28" s="688"/>
      <c r="H28" s="705">
        <v>11</v>
      </c>
      <c r="I28" s="688">
        <v>2433.8</v>
      </c>
      <c r="J28" s="705"/>
      <c r="K28" s="688"/>
      <c r="L28" s="688"/>
      <c r="M28" s="688"/>
      <c r="N28" s="733">
        <f t="shared" si="2"/>
        <v>3339.6000000000004</v>
      </c>
    </row>
    <row r="29" spans="1:14" s="225" customFormat="1" ht="42">
      <c r="A29" s="435"/>
      <c r="B29" s="461">
        <v>17</v>
      </c>
      <c r="C29" s="793" t="s">
        <v>481</v>
      </c>
      <c r="D29" s="709"/>
      <c r="E29" s="688"/>
      <c r="F29" s="709"/>
      <c r="G29" s="688"/>
      <c r="H29" s="705">
        <v>5</v>
      </c>
      <c r="I29" s="688">
        <v>350.4</v>
      </c>
      <c r="J29" s="705"/>
      <c r="K29" s="688"/>
      <c r="L29" s="688"/>
      <c r="M29" s="688">
        <v>0</v>
      </c>
      <c r="N29" s="733">
        <f t="shared" si="2"/>
        <v>350.4</v>
      </c>
    </row>
    <row r="30" spans="1:14" s="225" customFormat="1" ht="21.75">
      <c r="A30" s="435"/>
      <c r="B30" s="461">
        <v>18</v>
      </c>
      <c r="C30" s="793" t="s">
        <v>482</v>
      </c>
      <c r="D30" s="709">
        <v>33</v>
      </c>
      <c r="E30" s="688">
        <v>677.9</v>
      </c>
      <c r="F30" s="709"/>
      <c r="G30" s="688"/>
      <c r="H30" s="705">
        <v>7</v>
      </c>
      <c r="I30" s="688">
        <v>300.8</v>
      </c>
      <c r="J30" s="705"/>
      <c r="K30" s="688"/>
      <c r="L30" s="688"/>
      <c r="M30" s="688"/>
      <c r="N30" s="733">
        <f t="shared" si="2"/>
        <v>978.7</v>
      </c>
    </row>
    <row r="31" spans="1:14" s="225" customFormat="1" ht="42">
      <c r="A31" s="417" t="s">
        <v>176</v>
      </c>
      <c r="B31" s="426">
        <v>19</v>
      </c>
      <c r="C31" s="793" t="s">
        <v>238</v>
      </c>
      <c r="D31" s="703">
        <v>9</v>
      </c>
      <c r="E31" s="682">
        <v>33.5</v>
      </c>
      <c r="F31" s="703"/>
      <c r="G31" s="682">
        <v>123.2</v>
      </c>
      <c r="H31" s="700">
        <v>3</v>
      </c>
      <c r="I31" s="682">
        <v>1420.7</v>
      </c>
      <c r="J31" s="700"/>
      <c r="K31" s="682"/>
      <c r="L31" s="682">
        <v>99.9</v>
      </c>
      <c r="M31" s="682"/>
      <c r="N31" s="733">
        <f t="shared" si="2"/>
        <v>1677.3000000000002</v>
      </c>
    </row>
    <row r="32" spans="1:14" s="225" customFormat="1" ht="21.75">
      <c r="A32" s="417"/>
      <c r="B32" s="811">
        <v>20</v>
      </c>
      <c r="C32" s="793" t="s">
        <v>475</v>
      </c>
      <c r="D32" s="703"/>
      <c r="E32" s="682"/>
      <c r="F32" s="703"/>
      <c r="G32" s="682"/>
      <c r="H32" s="700">
        <v>4</v>
      </c>
      <c r="I32" s="682">
        <v>1122.8</v>
      </c>
      <c r="J32" s="700">
        <v>4</v>
      </c>
      <c r="K32" s="682">
        <v>1186.9</v>
      </c>
      <c r="L32" s="682"/>
      <c r="M32" s="682"/>
      <c r="N32" s="733">
        <f t="shared" si="2"/>
        <v>2309.7</v>
      </c>
    </row>
    <row r="33" spans="1:14" s="225" customFormat="1" ht="42">
      <c r="A33" s="417"/>
      <c r="B33" s="811">
        <v>21</v>
      </c>
      <c r="C33" s="793" t="s">
        <v>476</v>
      </c>
      <c r="D33" s="703">
        <v>13</v>
      </c>
      <c r="E33" s="682">
        <v>321.2</v>
      </c>
      <c r="F33" s="703"/>
      <c r="G33" s="682"/>
      <c r="H33" s="700"/>
      <c r="I33" s="682"/>
      <c r="J33" s="700"/>
      <c r="K33" s="682"/>
      <c r="L33" s="682"/>
      <c r="M33" s="682"/>
      <c r="N33" s="733">
        <f t="shared" si="2"/>
        <v>321.2</v>
      </c>
    </row>
    <row r="34" spans="1:14" s="225" customFormat="1" ht="40.5">
      <c r="A34" s="416" t="s">
        <v>235</v>
      </c>
      <c r="B34" s="426">
        <v>22</v>
      </c>
      <c r="C34" s="793" t="s">
        <v>379</v>
      </c>
      <c r="D34" s="703">
        <v>60</v>
      </c>
      <c r="E34" s="682">
        <v>567.5</v>
      </c>
      <c r="F34" s="703"/>
      <c r="G34" s="682"/>
      <c r="H34" s="700"/>
      <c r="I34" s="682"/>
      <c r="J34" s="700"/>
      <c r="K34" s="682"/>
      <c r="L34" s="682"/>
      <c r="M34" s="682"/>
      <c r="N34" s="733">
        <f>SUM(E34,G34,I34,L34,K34,M34)</f>
        <v>567.5</v>
      </c>
    </row>
    <row r="35" spans="1:14" s="225" customFormat="1" ht="21.75">
      <c r="A35" s="416"/>
      <c r="B35" s="426"/>
      <c r="C35" s="964" t="s">
        <v>553</v>
      </c>
      <c r="D35" s="703">
        <v>10</v>
      </c>
      <c r="E35" s="682">
        <v>795.4</v>
      </c>
      <c r="F35" s="703"/>
      <c r="G35" s="682"/>
      <c r="H35" s="700"/>
      <c r="I35" s="971"/>
      <c r="J35" s="700"/>
      <c r="K35" s="682"/>
      <c r="L35" s="682"/>
      <c r="M35" s="682"/>
      <c r="N35" s="733">
        <f t="shared" si="2"/>
        <v>795.4</v>
      </c>
    </row>
    <row r="36" spans="1:14" s="225" customFormat="1" ht="21.75">
      <c r="A36" s="416"/>
      <c r="B36" s="426"/>
      <c r="C36" s="964" t="s">
        <v>554</v>
      </c>
      <c r="D36" s="703">
        <v>10</v>
      </c>
      <c r="E36" s="682">
        <v>975.8</v>
      </c>
      <c r="F36" s="703"/>
      <c r="G36" s="682"/>
      <c r="H36" s="700"/>
      <c r="I36" s="971"/>
      <c r="J36" s="700"/>
      <c r="K36" s="682"/>
      <c r="L36" s="682"/>
      <c r="M36" s="682"/>
      <c r="N36" s="733">
        <f t="shared" si="2"/>
        <v>975.8</v>
      </c>
    </row>
    <row r="37" spans="1:14" s="225" customFormat="1" ht="42">
      <c r="A37" s="416" t="s">
        <v>133</v>
      </c>
      <c r="B37" s="426">
        <v>23</v>
      </c>
      <c r="C37" s="793" t="s">
        <v>667</v>
      </c>
      <c r="D37" s="703">
        <v>4</v>
      </c>
      <c r="E37" s="682">
        <v>410.4</v>
      </c>
      <c r="F37" s="703"/>
      <c r="G37" s="682"/>
      <c r="H37" s="445">
        <v>11</v>
      </c>
      <c r="I37" s="957">
        <v>1297.4</v>
      </c>
      <c r="J37" s="700"/>
      <c r="K37" s="682"/>
      <c r="L37" s="682"/>
      <c r="M37" s="682">
        <v>474.9</v>
      </c>
      <c r="N37" s="733">
        <f>SUM(E37,G37,I37,L37,K37,M37)</f>
        <v>2182.7000000000003</v>
      </c>
    </row>
    <row r="38" spans="1:14" s="225" customFormat="1" ht="42">
      <c r="A38" s="416"/>
      <c r="B38" s="426">
        <v>24</v>
      </c>
      <c r="C38" s="793" t="s">
        <v>478</v>
      </c>
      <c r="D38" s="703">
        <v>30</v>
      </c>
      <c r="E38" s="682">
        <v>1539.1</v>
      </c>
      <c r="F38" s="703"/>
      <c r="G38" s="682"/>
      <c r="H38" s="445"/>
      <c r="I38" s="957"/>
      <c r="J38" s="700"/>
      <c r="K38" s="682"/>
      <c r="L38" s="682"/>
      <c r="M38" s="682"/>
      <c r="N38" s="733">
        <f>SUM(E38,G38,I38,L38,K38,M38)</f>
        <v>1539.1</v>
      </c>
    </row>
    <row r="39" spans="1:14" s="225" customFormat="1" ht="42">
      <c r="A39" s="416"/>
      <c r="B39" s="426">
        <v>25</v>
      </c>
      <c r="C39" s="793" t="s">
        <v>480</v>
      </c>
      <c r="D39" s="703"/>
      <c r="E39" s="682"/>
      <c r="F39" s="703"/>
      <c r="G39" s="682"/>
      <c r="H39" s="445">
        <v>7</v>
      </c>
      <c r="I39" s="957">
        <v>216</v>
      </c>
      <c r="J39" s="700"/>
      <c r="K39" s="682"/>
      <c r="L39" s="682"/>
      <c r="M39" s="682"/>
      <c r="N39" s="733">
        <f>SUM(E39,G39,I39,L39,K39,M39)</f>
        <v>216</v>
      </c>
    </row>
    <row r="40" spans="1:14" s="225" customFormat="1" ht="60.75">
      <c r="A40" s="792" t="s">
        <v>153</v>
      </c>
      <c r="B40" s="426">
        <v>26</v>
      </c>
      <c r="C40" s="793" t="s">
        <v>237</v>
      </c>
      <c r="D40" s="703"/>
      <c r="E40" s="682"/>
      <c r="F40" s="703"/>
      <c r="G40" s="682"/>
      <c r="H40" s="700">
        <v>4</v>
      </c>
      <c r="I40" s="692">
        <v>74.5</v>
      </c>
      <c r="J40" s="700"/>
      <c r="K40" s="682"/>
      <c r="L40" s="682"/>
      <c r="M40" s="682"/>
      <c r="N40" s="733">
        <f t="shared" si="2"/>
        <v>74.5</v>
      </c>
    </row>
    <row r="41" spans="1:14" s="225" customFormat="1" ht="42">
      <c r="A41" s="792"/>
      <c r="B41" s="426">
        <v>27</v>
      </c>
      <c r="C41" s="793" t="s">
        <v>477</v>
      </c>
      <c r="D41" s="703"/>
      <c r="E41" s="682"/>
      <c r="F41" s="703"/>
      <c r="G41" s="682"/>
      <c r="H41" s="700">
        <v>4</v>
      </c>
      <c r="I41" s="692">
        <v>387.8</v>
      </c>
      <c r="J41" s="700"/>
      <c r="K41" s="682"/>
      <c r="L41" s="682"/>
      <c r="M41" s="682">
        <v>3483.2</v>
      </c>
      <c r="N41" s="733">
        <f t="shared" si="2"/>
        <v>3871</v>
      </c>
    </row>
    <row r="42" spans="1:14" s="796" customFormat="1" ht="24" customHeight="1">
      <c r="A42" s="455"/>
      <c r="B42" s="797"/>
      <c r="C42" s="427" t="s">
        <v>95</v>
      </c>
      <c r="D42" s="798">
        <f aca="true" t="shared" si="3" ref="D42:N42">SUM(D18:D41)</f>
        <v>782</v>
      </c>
      <c r="E42" s="799">
        <f t="shared" si="3"/>
        <v>11218</v>
      </c>
      <c r="F42" s="798">
        <f t="shared" si="3"/>
        <v>0</v>
      </c>
      <c r="G42" s="799">
        <f t="shared" si="3"/>
        <v>135</v>
      </c>
      <c r="H42" s="798">
        <f t="shared" si="3"/>
        <v>145</v>
      </c>
      <c r="I42" s="799">
        <f t="shared" si="3"/>
        <v>25658.7</v>
      </c>
      <c r="J42" s="798">
        <f t="shared" si="3"/>
        <v>4</v>
      </c>
      <c r="K42" s="799">
        <f t="shared" si="3"/>
        <v>1186.9</v>
      </c>
      <c r="L42" s="799">
        <f t="shared" si="3"/>
        <v>7382.5</v>
      </c>
      <c r="M42" s="799">
        <f t="shared" si="3"/>
        <v>75992.9</v>
      </c>
      <c r="N42" s="799">
        <f t="shared" si="3"/>
        <v>121573.99999999999</v>
      </c>
    </row>
    <row r="43" spans="1:14" s="796" customFormat="1" ht="21.75">
      <c r="A43" s="813" t="s">
        <v>501</v>
      </c>
      <c r="B43" s="800"/>
      <c r="C43" s="430" t="s">
        <v>94</v>
      </c>
      <c r="D43" s="456"/>
      <c r="E43" s="431"/>
      <c r="F43" s="456"/>
      <c r="G43" s="431"/>
      <c r="H43" s="457"/>
      <c r="I43" s="431"/>
      <c r="J43" s="457"/>
      <c r="K43" s="431"/>
      <c r="L43" s="431"/>
      <c r="M43" s="431"/>
      <c r="N43" s="431"/>
    </row>
    <row r="44" spans="1:14" s="806" customFormat="1" ht="40.5">
      <c r="A44" s="416" t="s">
        <v>192</v>
      </c>
      <c r="B44" s="803">
        <v>28</v>
      </c>
      <c r="C44" s="687" t="s">
        <v>502</v>
      </c>
      <c r="D44" s="679"/>
      <c r="E44" s="680"/>
      <c r="F44" s="679"/>
      <c r="G44" s="680"/>
      <c r="H44" s="678">
        <v>5</v>
      </c>
      <c r="I44" s="686">
        <v>1161.1</v>
      </c>
      <c r="J44" s="678"/>
      <c r="K44" s="686"/>
      <c r="L44" s="686"/>
      <c r="M44" s="686"/>
      <c r="N44" s="733">
        <f>SUM(E44,G44,I44,L44,K44,M44)</f>
        <v>1161.1</v>
      </c>
    </row>
    <row r="45" spans="1:14" s="796" customFormat="1" ht="21.75">
      <c r="A45" s="808"/>
      <c r="B45" s="814"/>
      <c r="C45" s="427" t="s">
        <v>95</v>
      </c>
      <c r="D45" s="809"/>
      <c r="E45" s="810"/>
      <c r="F45" s="809"/>
      <c r="G45" s="809"/>
      <c r="H45" s="809">
        <f>SUM(H44)</f>
        <v>5</v>
      </c>
      <c r="I45" s="810">
        <f>SUM(I44)</f>
        <v>1161.1</v>
      </c>
      <c r="J45" s="809"/>
      <c r="K45" s="809"/>
      <c r="L45" s="810"/>
      <c r="M45" s="809"/>
      <c r="N45" s="815">
        <f>SUM(N44)</f>
        <v>1161.1</v>
      </c>
    </row>
    <row r="46" spans="1:14" s="796" customFormat="1" ht="21.75">
      <c r="A46" s="813" t="s">
        <v>583</v>
      </c>
      <c r="B46" s="800"/>
      <c r="C46" s="430" t="s">
        <v>94</v>
      </c>
      <c r="D46" s="456"/>
      <c r="E46" s="431"/>
      <c r="F46" s="456"/>
      <c r="G46" s="431"/>
      <c r="H46" s="457"/>
      <c r="I46" s="431"/>
      <c r="J46" s="457"/>
      <c r="K46" s="431"/>
      <c r="L46" s="431"/>
      <c r="M46" s="431"/>
      <c r="N46" s="431"/>
    </row>
    <row r="47" spans="1:14" s="806" customFormat="1" ht="21.75">
      <c r="A47" s="416" t="s">
        <v>134</v>
      </c>
      <c r="B47" s="803">
        <v>29</v>
      </c>
      <c r="C47" s="687" t="s">
        <v>584</v>
      </c>
      <c r="D47" s="679"/>
      <c r="E47" s="680"/>
      <c r="F47" s="679"/>
      <c r="G47" s="680"/>
      <c r="H47" s="678">
        <v>6</v>
      </c>
      <c r="I47" s="686">
        <v>1011.4</v>
      </c>
      <c r="J47" s="678"/>
      <c r="K47" s="686"/>
      <c r="L47" s="686"/>
      <c r="M47" s="686"/>
      <c r="N47" s="733">
        <f>SUM(E47,G47,I47,L47,K47,M47)</f>
        <v>1011.4</v>
      </c>
    </row>
    <row r="48" spans="1:14" s="796" customFormat="1" ht="21.75">
      <c r="A48" s="808"/>
      <c r="B48" s="814"/>
      <c r="C48" s="427" t="s">
        <v>95</v>
      </c>
      <c r="D48" s="809"/>
      <c r="E48" s="810"/>
      <c r="F48" s="809"/>
      <c r="G48" s="809"/>
      <c r="H48" s="809">
        <f>SUM(H47)</f>
        <v>6</v>
      </c>
      <c r="I48" s="810">
        <f>SUM(I47)</f>
        <v>1011.4</v>
      </c>
      <c r="J48" s="809"/>
      <c r="K48" s="809"/>
      <c r="L48" s="810"/>
      <c r="M48" s="809"/>
      <c r="N48" s="815">
        <f>SUM(N47)</f>
        <v>1011.4</v>
      </c>
    </row>
    <row r="49" spans="1:14" s="796" customFormat="1" ht="21.75">
      <c r="A49" s="813" t="s">
        <v>96</v>
      </c>
      <c r="B49" s="800"/>
      <c r="C49" s="430" t="s">
        <v>93</v>
      </c>
      <c r="D49" s="456"/>
      <c r="E49" s="431"/>
      <c r="F49" s="456"/>
      <c r="G49" s="431"/>
      <c r="H49" s="457"/>
      <c r="I49" s="431"/>
      <c r="J49" s="457"/>
      <c r="K49" s="431"/>
      <c r="L49" s="431"/>
      <c r="M49" s="431"/>
      <c r="N49" s="431"/>
    </row>
    <row r="50" spans="1:14" s="442" customFormat="1" ht="81">
      <c r="A50" s="416" t="s">
        <v>133</v>
      </c>
      <c r="B50" s="432">
        <v>30</v>
      </c>
      <c r="C50" s="416" t="s">
        <v>148</v>
      </c>
      <c r="D50" s="679">
        <v>67</v>
      </c>
      <c r="E50" s="680">
        <v>6093.2</v>
      </c>
      <c r="F50" s="679"/>
      <c r="G50" s="680"/>
      <c r="H50" s="678"/>
      <c r="I50" s="686"/>
      <c r="J50" s="678"/>
      <c r="K50" s="686"/>
      <c r="L50" s="686"/>
      <c r="M50" s="686"/>
      <c r="N50" s="733">
        <f aca="true" t="shared" si="4" ref="N50:N81">SUM(E50,G50,I50,L50,K50,M50)</f>
        <v>6093.2</v>
      </c>
    </row>
    <row r="51" spans="2:14" s="454" customFormat="1" ht="21.75">
      <c r="B51" s="463"/>
      <c r="C51" s="430" t="s">
        <v>94</v>
      </c>
      <c r="D51" s="710"/>
      <c r="E51" s="711"/>
      <c r="F51" s="710"/>
      <c r="G51" s="711"/>
      <c r="H51" s="712"/>
      <c r="I51" s="713"/>
      <c r="J51" s="712"/>
      <c r="K51" s="713"/>
      <c r="L51" s="713"/>
      <c r="M51" s="713"/>
      <c r="N51" s="711"/>
    </row>
    <row r="52" spans="1:14" s="442" customFormat="1" ht="44.25" customHeight="1">
      <c r="A52" s="416" t="s">
        <v>134</v>
      </c>
      <c r="B52" s="432">
        <v>31</v>
      </c>
      <c r="C52" s="420" t="s">
        <v>375</v>
      </c>
      <c r="D52" s="679">
        <v>6</v>
      </c>
      <c r="E52" s="680">
        <v>171.1</v>
      </c>
      <c r="F52" s="679"/>
      <c r="G52" s="680">
        <v>562.2</v>
      </c>
      <c r="H52" s="678">
        <v>2</v>
      </c>
      <c r="I52" s="686">
        <v>65</v>
      </c>
      <c r="J52" s="678"/>
      <c r="K52" s="686"/>
      <c r="L52" s="686"/>
      <c r="M52" s="686"/>
      <c r="N52" s="733">
        <f t="shared" si="4"/>
        <v>798.3000000000001</v>
      </c>
    </row>
    <row r="53" spans="1:14" s="442" customFormat="1" ht="25.5" customHeight="1">
      <c r="A53" s="418"/>
      <c r="B53" s="432">
        <v>32</v>
      </c>
      <c r="C53" s="420" t="s">
        <v>387</v>
      </c>
      <c r="D53" s="679"/>
      <c r="E53" s="680"/>
      <c r="F53" s="679"/>
      <c r="G53" s="680">
        <v>795.3</v>
      </c>
      <c r="H53" s="678"/>
      <c r="I53" s="686"/>
      <c r="J53" s="678"/>
      <c r="K53" s="686"/>
      <c r="L53" s="686"/>
      <c r="M53" s="713"/>
      <c r="N53" s="733">
        <f t="shared" si="4"/>
        <v>795.3</v>
      </c>
    </row>
    <row r="54" spans="1:14" s="442" customFormat="1" ht="26.25" customHeight="1">
      <c r="A54" s="418"/>
      <c r="B54" s="432">
        <v>33</v>
      </c>
      <c r="C54" s="683" t="s">
        <v>471</v>
      </c>
      <c r="D54" s="679"/>
      <c r="E54" s="680"/>
      <c r="F54" s="679"/>
      <c r="G54" s="680"/>
      <c r="H54" s="678">
        <v>6</v>
      </c>
      <c r="I54" s="686">
        <v>109.6</v>
      </c>
      <c r="J54" s="678"/>
      <c r="K54" s="686"/>
      <c r="L54" s="686"/>
      <c r="M54" s="713"/>
      <c r="N54" s="733">
        <f t="shared" si="4"/>
        <v>109.6</v>
      </c>
    </row>
    <row r="55" spans="1:14" s="442" customFormat="1" ht="42">
      <c r="A55" s="418"/>
      <c r="B55" s="432">
        <v>34</v>
      </c>
      <c r="C55" s="966" t="s">
        <v>613</v>
      </c>
      <c r="D55" s="679">
        <v>40</v>
      </c>
      <c r="E55" s="680">
        <v>34.2</v>
      </c>
      <c r="F55" s="679"/>
      <c r="G55" s="680"/>
      <c r="H55" s="678">
        <v>5</v>
      </c>
      <c r="I55" s="686">
        <v>138.3</v>
      </c>
      <c r="J55" s="678"/>
      <c r="K55" s="686"/>
      <c r="L55" s="686"/>
      <c r="M55" s="713"/>
      <c r="N55" s="733">
        <f t="shared" si="4"/>
        <v>172.5</v>
      </c>
    </row>
    <row r="56" spans="1:14" s="442" customFormat="1" ht="42">
      <c r="A56" s="418"/>
      <c r="B56" s="432">
        <v>35</v>
      </c>
      <c r="C56" s="966" t="s">
        <v>611</v>
      </c>
      <c r="D56" s="679">
        <v>17</v>
      </c>
      <c r="E56" s="680">
        <v>400.9</v>
      </c>
      <c r="F56" s="679"/>
      <c r="G56" s="680"/>
      <c r="H56" s="678">
        <v>4</v>
      </c>
      <c r="I56" s="686">
        <v>103.2</v>
      </c>
      <c r="J56" s="678"/>
      <c r="K56" s="686"/>
      <c r="L56" s="686">
        <v>2842.5</v>
      </c>
      <c r="M56" s="713"/>
      <c r="N56" s="733">
        <f t="shared" si="4"/>
        <v>3346.6</v>
      </c>
    </row>
    <row r="57" spans="1:14" s="442" customFormat="1" ht="42">
      <c r="A57" s="418"/>
      <c r="B57" s="432">
        <v>36</v>
      </c>
      <c r="C57" s="966" t="s">
        <v>612</v>
      </c>
      <c r="D57" s="679">
        <v>11</v>
      </c>
      <c r="E57" s="680">
        <v>11.1</v>
      </c>
      <c r="F57" s="679"/>
      <c r="G57" s="680"/>
      <c r="H57" s="678">
        <v>5</v>
      </c>
      <c r="I57" s="686">
        <v>101.1</v>
      </c>
      <c r="J57" s="678"/>
      <c r="K57" s="686"/>
      <c r="L57" s="686"/>
      <c r="M57" s="713"/>
      <c r="N57" s="733">
        <f t="shared" si="4"/>
        <v>112.19999999999999</v>
      </c>
    </row>
    <row r="58" spans="1:14" s="442" customFormat="1" ht="42">
      <c r="A58" s="417" t="s">
        <v>132</v>
      </c>
      <c r="B58" s="432">
        <v>37</v>
      </c>
      <c r="C58" s="681" t="s">
        <v>323</v>
      </c>
      <c r="D58" s="679"/>
      <c r="E58" s="682"/>
      <c r="F58" s="679"/>
      <c r="G58" s="680">
        <v>594.1</v>
      </c>
      <c r="H58" s="678"/>
      <c r="I58" s="686"/>
      <c r="J58" s="678"/>
      <c r="K58" s="686"/>
      <c r="L58" s="686"/>
      <c r="M58" s="686"/>
      <c r="N58" s="733">
        <f t="shared" si="4"/>
        <v>594.1</v>
      </c>
    </row>
    <row r="59" spans="1:14" s="442" customFormat="1" ht="42">
      <c r="A59" s="417"/>
      <c r="B59" s="432">
        <v>38</v>
      </c>
      <c r="C59" s="420" t="s">
        <v>147</v>
      </c>
      <c r="D59" s="679"/>
      <c r="E59" s="704"/>
      <c r="F59" s="679"/>
      <c r="G59" s="680">
        <v>408.2</v>
      </c>
      <c r="H59" s="679"/>
      <c r="I59" s="686"/>
      <c r="J59" s="679"/>
      <c r="K59" s="686"/>
      <c r="L59" s="686"/>
      <c r="M59" s="686"/>
      <c r="N59" s="733">
        <f t="shared" si="4"/>
        <v>408.2</v>
      </c>
    </row>
    <row r="60" spans="1:14" s="442" customFormat="1" ht="22.5" customHeight="1">
      <c r="A60" s="418"/>
      <c r="B60" s="432">
        <v>39</v>
      </c>
      <c r="C60" s="442" t="s">
        <v>168</v>
      </c>
      <c r="D60" s="679"/>
      <c r="E60" s="704"/>
      <c r="F60" s="679"/>
      <c r="G60" s="680">
        <v>453.5</v>
      </c>
      <c r="H60" s="678">
        <v>5</v>
      </c>
      <c r="I60" s="686">
        <v>195.3</v>
      </c>
      <c r="J60" s="678"/>
      <c r="K60" s="686"/>
      <c r="L60" s="686">
        <v>6934.2</v>
      </c>
      <c r="M60" s="686"/>
      <c r="N60" s="733">
        <f t="shared" si="4"/>
        <v>7583</v>
      </c>
    </row>
    <row r="61" spans="1:14" s="442" customFormat="1" ht="22.5" customHeight="1">
      <c r="A61" s="418"/>
      <c r="B61" s="432">
        <v>40</v>
      </c>
      <c r="C61" s="442" t="s">
        <v>169</v>
      </c>
      <c r="D61" s="679"/>
      <c r="E61" s="704"/>
      <c r="F61" s="679"/>
      <c r="G61" s="680">
        <v>1179.2</v>
      </c>
      <c r="H61" s="678">
        <v>5</v>
      </c>
      <c r="I61" s="686">
        <v>257</v>
      </c>
      <c r="J61" s="678">
        <v>1</v>
      </c>
      <c r="K61" s="686">
        <v>498.9</v>
      </c>
      <c r="L61" s="686">
        <v>17.7</v>
      </c>
      <c r="M61" s="686"/>
      <c r="N61" s="733">
        <f t="shared" si="4"/>
        <v>1952.8000000000002</v>
      </c>
    </row>
    <row r="62" spans="1:14" s="442" customFormat="1" ht="22.5" customHeight="1">
      <c r="A62" s="418"/>
      <c r="B62" s="432">
        <v>41</v>
      </c>
      <c r="C62" s="806" t="s">
        <v>474</v>
      </c>
      <c r="D62" s="679"/>
      <c r="E62" s="704"/>
      <c r="F62" s="679">
        <v>8</v>
      </c>
      <c r="G62" s="680">
        <f>587.4+805.1</f>
        <v>1392.5</v>
      </c>
      <c r="H62" s="678"/>
      <c r="I62" s="686"/>
      <c r="J62" s="678"/>
      <c r="K62" s="686"/>
      <c r="L62" s="686"/>
      <c r="M62" s="686"/>
      <c r="N62" s="733">
        <f t="shared" si="4"/>
        <v>1392.5</v>
      </c>
    </row>
    <row r="63" spans="1:14" s="442" customFormat="1" ht="39" customHeight="1">
      <c r="A63" s="418"/>
      <c r="B63" s="432">
        <v>42</v>
      </c>
      <c r="C63" s="761" t="s">
        <v>190</v>
      </c>
      <c r="D63" s="679"/>
      <c r="E63" s="682"/>
      <c r="F63" s="679"/>
      <c r="G63" s="680">
        <v>690</v>
      </c>
      <c r="H63" s="678"/>
      <c r="I63" s="686"/>
      <c r="J63" s="678"/>
      <c r="K63" s="686"/>
      <c r="L63" s="686"/>
      <c r="M63" s="686"/>
      <c r="N63" s="733">
        <f t="shared" si="4"/>
        <v>690</v>
      </c>
    </row>
    <row r="64" spans="1:14" s="442" customFormat="1" ht="22.5" customHeight="1">
      <c r="A64" s="418"/>
      <c r="B64" s="432">
        <v>43</v>
      </c>
      <c r="C64" s="761" t="s">
        <v>209</v>
      </c>
      <c r="D64" s="679"/>
      <c r="E64" s="682"/>
      <c r="F64" s="679"/>
      <c r="G64" s="680">
        <v>722.3</v>
      </c>
      <c r="H64" s="678"/>
      <c r="I64" s="686"/>
      <c r="J64" s="678"/>
      <c r="K64" s="686"/>
      <c r="L64" s="686">
        <v>1108.4</v>
      </c>
      <c r="M64" s="686"/>
      <c r="N64" s="733">
        <f t="shared" si="4"/>
        <v>1830.7</v>
      </c>
    </row>
    <row r="65" spans="1:14" s="442" customFormat="1" ht="22.5" customHeight="1">
      <c r="A65" s="418"/>
      <c r="B65" s="432">
        <v>44</v>
      </c>
      <c r="C65" s="761" t="s">
        <v>210</v>
      </c>
      <c r="D65" s="679"/>
      <c r="E65" s="682"/>
      <c r="F65" s="679"/>
      <c r="G65" s="680">
        <v>648.8</v>
      </c>
      <c r="H65" s="678"/>
      <c r="I65" s="686"/>
      <c r="J65" s="678"/>
      <c r="K65" s="686"/>
      <c r="L65" s="686"/>
      <c r="M65" s="686"/>
      <c r="N65" s="733">
        <f t="shared" si="4"/>
        <v>648.8</v>
      </c>
    </row>
    <row r="66" spans="1:14" s="442" customFormat="1" ht="22.5" customHeight="1">
      <c r="A66" s="418"/>
      <c r="B66" s="432">
        <v>45</v>
      </c>
      <c r="C66" s="761" t="s">
        <v>233</v>
      </c>
      <c r="D66" s="679"/>
      <c r="E66" s="682"/>
      <c r="F66" s="679"/>
      <c r="G66" s="680">
        <v>836.2</v>
      </c>
      <c r="H66" s="678"/>
      <c r="I66" s="686"/>
      <c r="J66" s="678"/>
      <c r="K66" s="686"/>
      <c r="L66" s="686"/>
      <c r="M66" s="686"/>
      <c r="N66" s="733">
        <f t="shared" si="4"/>
        <v>836.2</v>
      </c>
    </row>
    <row r="67" spans="1:14" s="442" customFormat="1" ht="21.75">
      <c r="A67" s="418"/>
      <c r="B67" s="432">
        <v>46</v>
      </c>
      <c r="C67" s="761" t="s">
        <v>496</v>
      </c>
      <c r="D67" s="679"/>
      <c r="E67" s="682"/>
      <c r="F67" s="679"/>
      <c r="G67" s="680"/>
      <c r="H67" s="678"/>
      <c r="I67" s="686"/>
      <c r="J67" s="678"/>
      <c r="K67" s="686"/>
      <c r="L67" s="686">
        <v>2303.3</v>
      </c>
      <c r="M67" s="686"/>
      <c r="N67" s="733">
        <f t="shared" si="4"/>
        <v>2303.3</v>
      </c>
    </row>
    <row r="68" spans="1:14" s="442" customFormat="1" ht="22.5" customHeight="1">
      <c r="A68" s="418"/>
      <c r="B68" s="432">
        <v>47</v>
      </c>
      <c r="C68" s="761" t="s">
        <v>376</v>
      </c>
      <c r="F68" s="442">
        <v>1</v>
      </c>
      <c r="G68" s="915">
        <f>120.9+95.4</f>
        <v>216.3</v>
      </c>
      <c r="J68" s="678"/>
      <c r="K68" s="686"/>
      <c r="L68" s="686"/>
      <c r="M68" s="686"/>
      <c r="N68" s="733">
        <f t="shared" si="4"/>
        <v>216.3</v>
      </c>
    </row>
    <row r="69" spans="1:14" s="442" customFormat="1" ht="22.5" customHeight="1">
      <c r="A69" s="418"/>
      <c r="B69" s="432">
        <v>48</v>
      </c>
      <c r="C69" s="761" t="s">
        <v>377</v>
      </c>
      <c r="D69" s="679"/>
      <c r="E69" s="682"/>
      <c r="F69" s="679"/>
      <c r="G69" s="680">
        <v>703.9</v>
      </c>
      <c r="H69" s="678"/>
      <c r="I69" s="686"/>
      <c r="J69" s="678"/>
      <c r="K69" s="686"/>
      <c r="L69" s="686"/>
      <c r="M69" s="686"/>
      <c r="N69" s="733">
        <f t="shared" si="4"/>
        <v>703.9</v>
      </c>
    </row>
    <row r="70" spans="1:14" s="442" customFormat="1" ht="22.5" customHeight="1">
      <c r="A70" s="418"/>
      <c r="B70" s="432">
        <v>49</v>
      </c>
      <c r="C70" s="761" t="s">
        <v>378</v>
      </c>
      <c r="D70" s="679">
        <v>2</v>
      </c>
      <c r="E70" s="682">
        <v>210.7</v>
      </c>
      <c r="F70" s="679">
        <v>1</v>
      </c>
      <c r="G70" s="680">
        <v>603.4</v>
      </c>
      <c r="H70" s="678">
        <v>1</v>
      </c>
      <c r="I70" s="686">
        <v>4.3</v>
      </c>
      <c r="J70" s="678"/>
      <c r="K70" s="686"/>
      <c r="L70" s="686"/>
      <c r="M70" s="686"/>
      <c r="N70" s="733">
        <f t="shared" si="4"/>
        <v>818.3999999999999</v>
      </c>
    </row>
    <row r="71" spans="1:14" s="224" customFormat="1" ht="21.75">
      <c r="A71" s="792"/>
      <c r="B71" s="432">
        <v>50</v>
      </c>
      <c r="C71" s="684" t="s">
        <v>315</v>
      </c>
      <c r="D71" s="703"/>
      <c r="E71" s="682"/>
      <c r="F71" s="703"/>
      <c r="G71" s="682">
        <v>3321.7</v>
      </c>
      <c r="H71" s="700">
        <v>5</v>
      </c>
      <c r="I71" s="682">
        <v>406.1</v>
      </c>
      <c r="J71" s="700"/>
      <c r="K71" s="682"/>
      <c r="L71" s="686"/>
      <c r="M71" s="682"/>
      <c r="N71" s="733">
        <f t="shared" si="4"/>
        <v>3727.7999999999997</v>
      </c>
    </row>
    <row r="72" spans="1:14" s="224" customFormat="1" ht="21.75">
      <c r="A72" s="792"/>
      <c r="B72" s="432">
        <v>51</v>
      </c>
      <c r="C72" s="1034" t="s">
        <v>497</v>
      </c>
      <c r="D72" s="703"/>
      <c r="E72" s="682"/>
      <c r="F72" s="703"/>
      <c r="G72" s="682">
        <v>131.5</v>
      </c>
      <c r="H72" s="700"/>
      <c r="I72" s="682"/>
      <c r="J72" s="700"/>
      <c r="K72" s="682"/>
      <c r="L72" s="686"/>
      <c r="M72" s="682"/>
      <c r="N72" s="733">
        <f t="shared" si="4"/>
        <v>131.5</v>
      </c>
    </row>
    <row r="73" spans="1:14" s="224" customFormat="1" ht="40.5">
      <c r="A73" s="416" t="s">
        <v>235</v>
      </c>
      <c r="B73" s="426">
        <v>52</v>
      </c>
      <c r="C73" s="793" t="s">
        <v>426</v>
      </c>
      <c r="D73" s="224">
        <f>60+26+36</f>
        <v>122</v>
      </c>
      <c r="E73" s="682">
        <v>1437.7</v>
      </c>
      <c r="F73" s="703"/>
      <c r="G73" s="682"/>
      <c r="H73" s="700">
        <v>3</v>
      </c>
      <c r="I73" s="682">
        <v>298.3</v>
      </c>
      <c r="J73" s="700"/>
      <c r="K73" s="682"/>
      <c r="L73" s="682"/>
      <c r="M73" s="682"/>
      <c r="N73" s="733">
        <f t="shared" si="4"/>
        <v>1736</v>
      </c>
    </row>
    <row r="74" spans="1:14" s="224" customFormat="1" ht="21.75">
      <c r="A74" s="792"/>
      <c r="B74" s="432"/>
      <c r="C74" s="965" t="s">
        <v>427</v>
      </c>
      <c r="D74" s="703">
        <v>10</v>
      </c>
      <c r="E74" s="682">
        <v>1078.8</v>
      </c>
      <c r="F74" s="703"/>
      <c r="G74" s="682"/>
      <c r="H74" s="700"/>
      <c r="I74" s="682"/>
      <c r="J74" s="700"/>
      <c r="K74" s="682"/>
      <c r="L74" s="686"/>
      <c r="M74" s="682"/>
      <c r="N74" s="733">
        <f>SUM(E74,G74,I74,L74,K74,M74)</f>
        <v>1078.8</v>
      </c>
    </row>
    <row r="75" spans="1:14" s="224" customFormat="1" ht="42">
      <c r="A75" s="792" t="s">
        <v>192</v>
      </c>
      <c r="B75" s="432">
        <v>53</v>
      </c>
      <c r="C75" s="965" t="s">
        <v>542</v>
      </c>
      <c r="D75" s="703"/>
      <c r="E75" s="682"/>
      <c r="F75" s="703"/>
      <c r="G75" s="682"/>
      <c r="H75" s="700">
        <v>2</v>
      </c>
      <c r="I75" s="682">
        <v>209.1</v>
      </c>
      <c r="J75" s="700"/>
      <c r="K75" s="682"/>
      <c r="L75" s="686"/>
      <c r="M75" s="682"/>
      <c r="N75" s="733">
        <f>SUM(E75,G75,I75,L75,K75,M75)</f>
        <v>209.1</v>
      </c>
    </row>
    <row r="76" spans="1:14" s="442" customFormat="1" ht="39.75" customHeight="1">
      <c r="A76" s="792"/>
      <c r="B76" s="432">
        <v>54</v>
      </c>
      <c r="C76" s="681" t="s">
        <v>473</v>
      </c>
      <c r="D76" s="679"/>
      <c r="E76" s="914"/>
      <c r="F76" s="679"/>
      <c r="G76" s="680"/>
      <c r="H76" s="678">
        <v>8</v>
      </c>
      <c r="I76" s="686">
        <v>170.2</v>
      </c>
      <c r="J76" s="678"/>
      <c r="K76" s="686"/>
      <c r="L76" s="686"/>
      <c r="M76" s="686"/>
      <c r="N76" s="733">
        <f t="shared" si="4"/>
        <v>170.2</v>
      </c>
    </row>
    <row r="77" spans="1:14" s="442" customFormat="1" ht="21.75">
      <c r="A77" s="418"/>
      <c r="B77" s="432">
        <v>55</v>
      </c>
      <c r="C77" s="681" t="s">
        <v>470</v>
      </c>
      <c r="D77" s="679">
        <v>36</v>
      </c>
      <c r="E77" s="682">
        <v>1426.4</v>
      </c>
      <c r="F77" s="679"/>
      <c r="G77" s="680"/>
      <c r="H77" s="678"/>
      <c r="I77" s="686"/>
      <c r="J77" s="678"/>
      <c r="K77" s="686"/>
      <c r="L77" s="686"/>
      <c r="M77" s="686"/>
      <c r="N77" s="733">
        <f t="shared" si="4"/>
        <v>1426.4</v>
      </c>
    </row>
    <row r="78" spans="1:14" s="685" customFormat="1" ht="42">
      <c r="A78" s="417" t="s">
        <v>133</v>
      </c>
      <c r="B78" s="432">
        <v>56</v>
      </c>
      <c r="C78" s="681" t="s">
        <v>540</v>
      </c>
      <c r="D78" s="679"/>
      <c r="E78" s="682"/>
      <c r="F78" s="679"/>
      <c r="G78" s="680"/>
      <c r="H78" s="678"/>
      <c r="I78" s="686"/>
      <c r="J78" s="678"/>
      <c r="K78" s="686"/>
      <c r="L78" s="686"/>
      <c r="M78" s="686">
        <v>3207.1</v>
      </c>
      <c r="N78" s="733">
        <f t="shared" si="4"/>
        <v>3207.1</v>
      </c>
    </row>
    <row r="79" spans="1:14" s="685" customFormat="1" ht="24" customHeight="1">
      <c r="A79" s="418"/>
      <c r="B79" s="432">
        <v>57</v>
      </c>
      <c r="C79" s="763" t="s">
        <v>401</v>
      </c>
      <c r="D79" s="679"/>
      <c r="E79" s="680"/>
      <c r="F79" s="679"/>
      <c r="G79" s="680"/>
      <c r="H79" s="678">
        <v>2</v>
      </c>
      <c r="I79" s="686">
        <v>559.9</v>
      </c>
      <c r="J79" s="678"/>
      <c r="K79" s="686"/>
      <c r="L79" s="686">
        <v>615</v>
      </c>
      <c r="M79" s="686"/>
      <c r="N79" s="688">
        <f t="shared" si="4"/>
        <v>1174.9</v>
      </c>
    </row>
    <row r="80" spans="1:14" s="224" customFormat="1" ht="21.75">
      <c r="A80" s="444"/>
      <c r="B80" s="432">
        <v>58</v>
      </c>
      <c r="C80" s="684" t="s">
        <v>206</v>
      </c>
      <c r="D80" s="703"/>
      <c r="E80" s="682"/>
      <c r="F80" s="703"/>
      <c r="G80" s="682"/>
      <c r="H80" s="700">
        <v>7</v>
      </c>
      <c r="I80" s="682">
        <v>218.7</v>
      </c>
      <c r="J80" s="700"/>
      <c r="K80" s="682"/>
      <c r="L80" s="682"/>
      <c r="M80" s="682"/>
      <c r="N80" s="733">
        <f t="shared" si="4"/>
        <v>218.7</v>
      </c>
    </row>
    <row r="81" spans="1:14" s="224" customFormat="1" ht="21.75">
      <c r="A81" s="444"/>
      <c r="B81" s="432">
        <v>59</v>
      </c>
      <c r="C81" s="684" t="s">
        <v>472</v>
      </c>
      <c r="D81" s="703"/>
      <c r="E81" s="682"/>
      <c r="F81" s="703"/>
      <c r="G81" s="682"/>
      <c r="H81" s="700">
        <v>3</v>
      </c>
      <c r="I81" s="682">
        <v>155.1</v>
      </c>
      <c r="J81" s="700"/>
      <c r="K81" s="682"/>
      <c r="L81" s="682"/>
      <c r="M81" s="682"/>
      <c r="N81" s="733">
        <f t="shared" si="4"/>
        <v>155.1</v>
      </c>
    </row>
    <row r="82" spans="1:14" s="454" customFormat="1" ht="21.75">
      <c r="A82" s="455"/>
      <c r="B82" s="465"/>
      <c r="C82" s="427" t="s">
        <v>95</v>
      </c>
      <c r="D82" s="429">
        <f aca="true" t="shared" si="5" ref="D82:N82">SUM(D50:D81)</f>
        <v>311</v>
      </c>
      <c r="E82" s="428">
        <f t="shared" si="5"/>
        <v>10864.099999999999</v>
      </c>
      <c r="F82" s="429">
        <f t="shared" si="5"/>
        <v>10</v>
      </c>
      <c r="G82" s="428">
        <f t="shared" si="5"/>
        <v>13259.099999999999</v>
      </c>
      <c r="H82" s="429">
        <f t="shared" si="5"/>
        <v>63</v>
      </c>
      <c r="I82" s="428">
        <f t="shared" si="5"/>
        <v>2991.2</v>
      </c>
      <c r="J82" s="429">
        <f t="shared" si="5"/>
        <v>1</v>
      </c>
      <c r="K82" s="428">
        <f t="shared" si="5"/>
        <v>498.9</v>
      </c>
      <c r="L82" s="428">
        <f t="shared" si="5"/>
        <v>13821.100000000002</v>
      </c>
      <c r="M82" s="428">
        <f t="shared" si="5"/>
        <v>3207.1</v>
      </c>
      <c r="N82" s="428">
        <f t="shared" si="5"/>
        <v>44641.5</v>
      </c>
    </row>
    <row r="83" spans="1:14" s="454" customFormat="1" ht="21.75">
      <c r="A83" s="415" t="s">
        <v>586</v>
      </c>
      <c r="B83" s="816"/>
      <c r="C83" s="415" t="s">
        <v>94</v>
      </c>
      <c r="D83" s="817"/>
      <c r="E83" s="434"/>
      <c r="F83" s="817"/>
      <c r="G83" s="434"/>
      <c r="H83" s="818"/>
      <c r="I83" s="434"/>
      <c r="J83" s="818"/>
      <c r="K83" s="434"/>
      <c r="L83" s="434"/>
      <c r="M83" s="434"/>
      <c r="N83" s="431"/>
    </row>
    <row r="84" spans="1:14" s="454" customFormat="1" ht="21.75">
      <c r="A84" s="416" t="s">
        <v>134</v>
      </c>
      <c r="B84" s="811">
        <v>60</v>
      </c>
      <c r="C84" s="683" t="s">
        <v>587</v>
      </c>
      <c r="D84" s="709"/>
      <c r="E84" s="688"/>
      <c r="F84" s="709"/>
      <c r="G84" s="688"/>
      <c r="H84" s="705">
        <v>4</v>
      </c>
      <c r="I84" s="688">
        <v>354.2</v>
      </c>
      <c r="J84" s="705"/>
      <c r="K84" s="688"/>
      <c r="L84" s="805"/>
      <c r="M84" s="805"/>
      <c r="N84" s="733">
        <f>SUM(E84,G84,I84,L84,K84,M84)</f>
        <v>354.2</v>
      </c>
    </row>
    <row r="85" spans="1:14" s="454" customFormat="1" ht="21.75">
      <c r="A85" s="455"/>
      <c r="B85" s="797"/>
      <c r="C85" s="427" t="s">
        <v>95</v>
      </c>
      <c r="D85" s="429">
        <f aca="true" t="shared" si="6" ref="D85:N85">SUM(D84:D84)</f>
        <v>0</v>
      </c>
      <c r="E85" s="428">
        <f t="shared" si="6"/>
        <v>0</v>
      </c>
      <c r="F85" s="967">
        <f t="shared" si="6"/>
        <v>0</v>
      </c>
      <c r="G85" s="968">
        <f t="shared" si="6"/>
        <v>0</v>
      </c>
      <c r="H85" s="969">
        <f t="shared" si="6"/>
        <v>4</v>
      </c>
      <c r="I85" s="968">
        <f t="shared" si="6"/>
        <v>354.2</v>
      </c>
      <c r="J85" s="919">
        <f t="shared" si="6"/>
        <v>0</v>
      </c>
      <c r="K85" s="919">
        <f t="shared" si="6"/>
        <v>0</v>
      </c>
      <c r="L85" s="968">
        <f t="shared" si="6"/>
        <v>0</v>
      </c>
      <c r="M85" s="919">
        <f t="shared" si="6"/>
        <v>0</v>
      </c>
      <c r="N85" s="799">
        <f t="shared" si="6"/>
        <v>354.2</v>
      </c>
    </row>
    <row r="86" spans="1:14" s="819" customFormat="1" ht="21">
      <c r="A86" s="415" t="s">
        <v>581</v>
      </c>
      <c r="B86" s="816"/>
      <c r="C86" s="415" t="s">
        <v>94</v>
      </c>
      <c r="D86" s="817"/>
      <c r="E86" s="434"/>
      <c r="F86" s="817"/>
      <c r="G86" s="434"/>
      <c r="H86" s="818"/>
      <c r="I86" s="434"/>
      <c r="J86" s="818"/>
      <c r="K86" s="434"/>
      <c r="L86" s="434"/>
      <c r="M86" s="434"/>
      <c r="N86" s="431"/>
    </row>
    <row r="87" spans="1:14" s="806" customFormat="1" ht="42">
      <c r="A87" s="416" t="s">
        <v>582</v>
      </c>
      <c r="B87" s="811">
        <v>61</v>
      </c>
      <c r="C87" s="683" t="s">
        <v>588</v>
      </c>
      <c r="D87" s="709">
        <f>16+11</f>
        <v>27</v>
      </c>
      <c r="E87" s="688">
        <v>3123.6</v>
      </c>
      <c r="F87" s="709"/>
      <c r="G87" s="688"/>
      <c r="H87" s="705"/>
      <c r="I87" s="688"/>
      <c r="J87" s="705"/>
      <c r="K87" s="688"/>
      <c r="L87" s="805"/>
      <c r="M87" s="805"/>
      <c r="N87" s="733">
        <f>SUM(E87,G87,I87,L87,K87,M87)</f>
        <v>3123.6</v>
      </c>
    </row>
    <row r="88" spans="1:14" s="796" customFormat="1" ht="21.75">
      <c r="A88" s="455"/>
      <c r="B88" s="797"/>
      <c r="C88" s="427" t="s">
        <v>95</v>
      </c>
      <c r="D88" s="429">
        <f aca="true" t="shared" si="7" ref="D88:N88">SUM(D87:D87)</f>
        <v>27</v>
      </c>
      <c r="E88" s="428">
        <f t="shared" si="7"/>
        <v>3123.6</v>
      </c>
      <c r="F88" s="967">
        <f t="shared" si="7"/>
        <v>0</v>
      </c>
      <c r="G88" s="968">
        <f t="shared" si="7"/>
        <v>0</v>
      </c>
      <c r="H88" s="969">
        <f t="shared" si="7"/>
        <v>0</v>
      </c>
      <c r="I88" s="968">
        <f t="shared" si="7"/>
        <v>0</v>
      </c>
      <c r="J88" s="919">
        <f t="shared" si="7"/>
        <v>0</v>
      </c>
      <c r="K88" s="919">
        <f t="shared" si="7"/>
        <v>0</v>
      </c>
      <c r="L88" s="968">
        <f t="shared" si="7"/>
        <v>0</v>
      </c>
      <c r="M88" s="919">
        <f t="shared" si="7"/>
        <v>0</v>
      </c>
      <c r="N88" s="799">
        <f t="shared" si="7"/>
        <v>3123.6</v>
      </c>
    </row>
    <row r="89" spans="1:14" s="819" customFormat="1" ht="21">
      <c r="A89" s="415" t="s">
        <v>261</v>
      </c>
      <c r="B89" s="816"/>
      <c r="C89" s="415" t="s">
        <v>94</v>
      </c>
      <c r="D89" s="817"/>
      <c r="E89" s="434"/>
      <c r="F89" s="817"/>
      <c r="G89" s="434"/>
      <c r="H89" s="818"/>
      <c r="I89" s="434"/>
      <c r="J89" s="818"/>
      <c r="K89" s="434"/>
      <c r="L89" s="434"/>
      <c r="M89" s="434"/>
      <c r="N89" s="431"/>
    </row>
    <row r="90" spans="1:14" s="806" customFormat="1" ht="24.75" customHeight="1">
      <c r="A90" s="416" t="s">
        <v>134</v>
      </c>
      <c r="B90" s="811">
        <v>62</v>
      </c>
      <c r="C90" s="683" t="s">
        <v>262</v>
      </c>
      <c r="D90" s="709">
        <v>5</v>
      </c>
      <c r="E90" s="688">
        <v>548</v>
      </c>
      <c r="F90" s="709"/>
      <c r="G90" s="688">
        <v>232.9</v>
      </c>
      <c r="H90" s="705"/>
      <c r="I90" s="688"/>
      <c r="J90" s="705"/>
      <c r="K90" s="688"/>
      <c r="L90" s="805"/>
      <c r="M90" s="805"/>
      <c r="N90" s="733">
        <f>SUM(E90,G90,I90,L90,K90,M90)</f>
        <v>780.9</v>
      </c>
    </row>
    <row r="91" spans="1:14" s="796" customFormat="1" ht="21.75">
      <c r="A91" s="455"/>
      <c r="B91" s="797"/>
      <c r="C91" s="427" t="s">
        <v>95</v>
      </c>
      <c r="D91" s="429">
        <f aca="true" t="shared" si="8" ref="D91:N91">SUM(D90:D90)</f>
        <v>5</v>
      </c>
      <c r="E91" s="428">
        <f t="shared" si="8"/>
        <v>548</v>
      </c>
      <c r="F91" s="967">
        <f t="shared" si="8"/>
        <v>0</v>
      </c>
      <c r="G91" s="968">
        <f t="shared" si="8"/>
        <v>232.9</v>
      </c>
      <c r="H91" s="969">
        <f t="shared" si="8"/>
        <v>0</v>
      </c>
      <c r="I91" s="968">
        <f t="shared" si="8"/>
        <v>0</v>
      </c>
      <c r="J91" s="919">
        <f t="shared" si="8"/>
        <v>0</v>
      </c>
      <c r="K91" s="919">
        <f t="shared" si="8"/>
        <v>0</v>
      </c>
      <c r="L91" s="968">
        <f t="shared" si="8"/>
        <v>0</v>
      </c>
      <c r="M91" s="919">
        <f t="shared" si="8"/>
        <v>0</v>
      </c>
      <c r="N91" s="799">
        <f t="shared" si="8"/>
        <v>780.9</v>
      </c>
    </row>
    <row r="92" spans="1:14" s="442" customFormat="1" ht="21.75">
      <c r="A92" s="415" t="s">
        <v>196</v>
      </c>
      <c r="B92" s="426"/>
      <c r="C92" s="430" t="s">
        <v>94</v>
      </c>
      <c r="D92" s="436"/>
      <c r="E92" s="437"/>
      <c r="F92" s="436"/>
      <c r="G92" s="437"/>
      <c r="H92" s="438"/>
      <c r="I92" s="437"/>
      <c r="J92" s="438"/>
      <c r="K92" s="437"/>
      <c r="L92" s="437"/>
      <c r="M92" s="437"/>
      <c r="N92" s="443"/>
    </row>
    <row r="93" spans="1:14" s="442" customFormat="1" ht="21.75">
      <c r="A93" s="416" t="s">
        <v>134</v>
      </c>
      <c r="B93" s="426">
        <v>63</v>
      </c>
      <c r="C93" s="683" t="s">
        <v>390</v>
      </c>
      <c r="D93" s="703">
        <v>40</v>
      </c>
      <c r="E93" s="682">
        <v>327.3</v>
      </c>
      <c r="F93" s="703"/>
      <c r="G93" s="682"/>
      <c r="H93" s="705"/>
      <c r="I93" s="688"/>
      <c r="J93" s="705"/>
      <c r="K93" s="688"/>
      <c r="L93" s="682"/>
      <c r="M93" s="682"/>
      <c r="N93" s="733">
        <f aca="true" t="shared" si="9" ref="N93:N106">SUM(E93,G93,I93,L93,K93,M93)</f>
        <v>327.3</v>
      </c>
    </row>
    <row r="94" spans="1:14" s="442" customFormat="1" ht="21.75">
      <c r="A94" s="416"/>
      <c r="B94" s="426">
        <v>64</v>
      </c>
      <c r="C94" s="1032" t="s">
        <v>484</v>
      </c>
      <c r="D94" s="703"/>
      <c r="E94" s="682"/>
      <c r="F94" s="703"/>
      <c r="G94" s="682"/>
      <c r="H94" s="705">
        <v>3</v>
      </c>
      <c r="I94" s="688">
        <v>30.9</v>
      </c>
      <c r="J94" s="705"/>
      <c r="K94" s="688"/>
      <c r="L94" s="682">
        <v>2550.2</v>
      </c>
      <c r="M94" s="682"/>
      <c r="N94" s="733">
        <f t="shared" si="9"/>
        <v>2581.1</v>
      </c>
    </row>
    <row r="95" spans="1:14" s="442" customFormat="1" ht="42">
      <c r="A95" s="416"/>
      <c r="B95" s="426">
        <v>81.1</v>
      </c>
      <c r="C95" s="1052" t="s">
        <v>580</v>
      </c>
      <c r="D95" s="703">
        <v>10</v>
      </c>
      <c r="E95" s="682">
        <v>51.8</v>
      </c>
      <c r="F95" s="703"/>
      <c r="G95" s="682"/>
      <c r="H95" s="705"/>
      <c r="I95" s="688"/>
      <c r="J95" s="705"/>
      <c r="K95" s="688"/>
      <c r="L95" s="682"/>
      <c r="M95" s="682"/>
      <c r="N95" s="733">
        <f t="shared" si="9"/>
        <v>51.8</v>
      </c>
    </row>
    <row r="96" spans="1:14" s="442" customFormat="1" ht="42">
      <c r="A96" s="417" t="s">
        <v>132</v>
      </c>
      <c r="B96" s="426">
        <v>65</v>
      </c>
      <c r="C96" s="515" t="s">
        <v>149</v>
      </c>
      <c r="D96" s="703">
        <v>28</v>
      </c>
      <c r="E96" s="682" t="s">
        <v>324</v>
      </c>
      <c r="F96" s="703">
        <v>1</v>
      </c>
      <c r="G96" s="682">
        <v>1366.1</v>
      </c>
      <c r="H96" s="700">
        <v>6</v>
      </c>
      <c r="I96" s="682">
        <v>2287.2</v>
      </c>
      <c r="J96" s="700"/>
      <c r="K96" s="682"/>
      <c r="L96" s="682"/>
      <c r="M96" s="433"/>
      <c r="N96" s="733">
        <f t="shared" si="9"/>
        <v>3653.2999999999997</v>
      </c>
    </row>
    <row r="97" spans="1:14" s="442" customFormat="1" ht="45.75" customHeight="1">
      <c r="A97" s="417"/>
      <c r="B97" s="426">
        <v>66</v>
      </c>
      <c r="C97" s="515" t="s">
        <v>391</v>
      </c>
      <c r="D97" s="703">
        <v>6</v>
      </c>
      <c r="E97" s="682">
        <v>528.3</v>
      </c>
      <c r="F97" s="703"/>
      <c r="G97" s="682"/>
      <c r="H97" s="700">
        <v>1</v>
      </c>
      <c r="I97" s="682">
        <v>8.6</v>
      </c>
      <c r="J97" s="700">
        <v>4</v>
      </c>
      <c r="K97" s="682">
        <v>761.4</v>
      </c>
      <c r="L97" s="682"/>
      <c r="M97" s="433"/>
      <c r="N97" s="733">
        <f t="shared" si="9"/>
        <v>1298.3</v>
      </c>
    </row>
    <row r="98" spans="1:14" s="442" customFormat="1" ht="40.5">
      <c r="A98" s="416" t="s">
        <v>235</v>
      </c>
      <c r="B98" s="426">
        <v>67</v>
      </c>
      <c r="C98" s="793" t="s">
        <v>428</v>
      </c>
      <c r="D98" s="703"/>
      <c r="E98" s="682"/>
      <c r="F98" s="703"/>
      <c r="G98" s="682"/>
      <c r="H98" s="700"/>
      <c r="I98" s="682"/>
      <c r="J98" s="700"/>
      <c r="K98" s="682"/>
      <c r="L98" s="682"/>
      <c r="M98" s="682"/>
      <c r="N98" s="733"/>
    </row>
    <row r="99" spans="1:14" s="442" customFormat="1" ht="21.75">
      <c r="A99" s="416"/>
      <c r="B99" s="426"/>
      <c r="C99" s="965" t="s">
        <v>429</v>
      </c>
      <c r="D99" s="703">
        <f>10+60</f>
        <v>70</v>
      </c>
      <c r="E99" s="682">
        <v>1310.8</v>
      </c>
      <c r="F99" s="703"/>
      <c r="G99" s="682"/>
      <c r="H99" s="700"/>
      <c r="I99" s="682"/>
      <c r="J99" s="700"/>
      <c r="K99" s="682"/>
      <c r="L99" s="682"/>
      <c r="M99" s="682"/>
      <c r="N99" s="733">
        <f t="shared" si="9"/>
        <v>1310.8</v>
      </c>
    </row>
    <row r="100" spans="1:14" s="442" customFormat="1" ht="21.75">
      <c r="A100" s="792"/>
      <c r="B100" s="432"/>
      <c r="C100" s="965" t="s">
        <v>430</v>
      </c>
      <c r="D100" s="703">
        <v>10</v>
      </c>
      <c r="E100" s="682">
        <v>934.3</v>
      </c>
      <c r="F100" s="703"/>
      <c r="G100" s="682"/>
      <c r="H100" s="700"/>
      <c r="I100" s="682"/>
      <c r="J100" s="700"/>
      <c r="K100" s="682"/>
      <c r="L100" s="686"/>
      <c r="M100" s="682"/>
      <c r="N100" s="733">
        <f t="shared" si="9"/>
        <v>934.3</v>
      </c>
    </row>
    <row r="101" spans="1:14" s="442" customFormat="1" ht="63">
      <c r="A101" s="416" t="s">
        <v>165</v>
      </c>
      <c r="B101" s="426">
        <v>68</v>
      </c>
      <c r="C101" s="683" t="s">
        <v>380</v>
      </c>
      <c r="D101" s="703">
        <v>25</v>
      </c>
      <c r="E101" s="682">
        <v>394.7</v>
      </c>
      <c r="F101" s="703"/>
      <c r="G101" s="682">
        <v>684.3</v>
      </c>
      <c r="H101" s="705">
        <v>1</v>
      </c>
      <c r="I101" s="688">
        <v>5</v>
      </c>
      <c r="J101" s="705"/>
      <c r="K101" s="688"/>
      <c r="L101" s="682"/>
      <c r="M101" s="682"/>
      <c r="N101" s="733">
        <f t="shared" si="9"/>
        <v>1084</v>
      </c>
    </row>
    <row r="102" spans="1:14" s="685" customFormat="1" ht="42">
      <c r="A102" s="417" t="s">
        <v>133</v>
      </c>
      <c r="B102" s="432">
        <v>69</v>
      </c>
      <c r="C102" s="681" t="s">
        <v>541</v>
      </c>
      <c r="D102" s="679"/>
      <c r="E102" s="682"/>
      <c r="F102" s="679"/>
      <c r="G102" s="680"/>
      <c r="H102" s="678"/>
      <c r="I102" s="686"/>
      <c r="J102" s="678"/>
      <c r="K102" s="686"/>
      <c r="L102" s="686"/>
      <c r="M102" s="686">
        <f>3494.8+115.7</f>
        <v>3610.5</v>
      </c>
      <c r="N102" s="733">
        <f t="shared" si="9"/>
        <v>3610.5</v>
      </c>
    </row>
    <row r="103" spans="1:14" s="442" customFormat="1" ht="60.75">
      <c r="A103" s="416" t="s">
        <v>153</v>
      </c>
      <c r="B103" s="432"/>
      <c r="C103" s="918" t="s">
        <v>389</v>
      </c>
      <c r="D103" s="679"/>
      <c r="E103" s="680"/>
      <c r="F103" s="679"/>
      <c r="G103" s="680"/>
      <c r="H103" s="678"/>
      <c r="I103" s="686"/>
      <c r="J103" s="678"/>
      <c r="K103" s="686"/>
      <c r="L103" s="686"/>
      <c r="M103" s="686"/>
      <c r="N103" s="733"/>
    </row>
    <row r="104" spans="1:14" s="442" customFormat="1" ht="21.75">
      <c r="A104" s="792"/>
      <c r="B104" s="1076">
        <v>70</v>
      </c>
      <c r="C104" s="689" t="s">
        <v>615</v>
      </c>
      <c r="D104" s="679">
        <v>10</v>
      </c>
      <c r="E104" s="680">
        <v>463.1</v>
      </c>
      <c r="F104" s="679"/>
      <c r="G104" s="680"/>
      <c r="H104" s="678">
        <v>4</v>
      </c>
      <c r="I104" s="686">
        <v>15.5</v>
      </c>
      <c r="J104" s="678"/>
      <c r="K104" s="686"/>
      <c r="L104" s="686">
        <v>2456.7</v>
      </c>
      <c r="M104" s="686"/>
      <c r="N104" s="733">
        <f t="shared" si="9"/>
        <v>2935.2999999999997</v>
      </c>
    </row>
    <row r="105" spans="1:14" s="454" customFormat="1" ht="42">
      <c r="A105" s="792"/>
      <c r="B105" s="1076">
        <v>71</v>
      </c>
      <c r="C105" s="689" t="s">
        <v>614</v>
      </c>
      <c r="D105" s="679">
        <v>5</v>
      </c>
      <c r="E105" s="680">
        <v>108.5</v>
      </c>
      <c r="F105" s="679"/>
      <c r="G105" s="680"/>
      <c r="H105" s="678">
        <v>5</v>
      </c>
      <c r="I105" s="686">
        <v>679.3</v>
      </c>
      <c r="J105" s="678"/>
      <c r="K105" s="686"/>
      <c r="L105" s="686">
        <v>7928.2</v>
      </c>
      <c r="M105" s="686"/>
      <c r="N105" s="733">
        <f t="shared" si="9"/>
        <v>8716</v>
      </c>
    </row>
    <row r="106" spans="1:14" s="796" customFormat="1" ht="21.75">
      <c r="A106" s="792"/>
      <c r="B106" s="432"/>
      <c r="C106" s="689" t="s">
        <v>388</v>
      </c>
      <c r="D106" s="679"/>
      <c r="E106" s="680"/>
      <c r="F106" s="679"/>
      <c r="G106" s="680">
        <v>1895.7</v>
      </c>
      <c r="H106" s="678"/>
      <c r="I106" s="686"/>
      <c r="J106" s="678"/>
      <c r="K106" s="686"/>
      <c r="L106" s="686"/>
      <c r="M106" s="686"/>
      <c r="N106" s="733">
        <f t="shared" si="9"/>
        <v>1895.7</v>
      </c>
    </row>
    <row r="107" spans="1:14" s="796" customFormat="1" ht="21.75">
      <c r="A107" s="462"/>
      <c r="B107" s="465"/>
      <c r="C107" s="427" t="s">
        <v>95</v>
      </c>
      <c r="D107" s="429">
        <f aca="true" t="shared" si="10" ref="D107:N107">SUM(D93:D106)</f>
        <v>204</v>
      </c>
      <c r="E107" s="428">
        <f t="shared" si="10"/>
        <v>4118.799999999999</v>
      </c>
      <c r="F107" s="429">
        <f t="shared" si="10"/>
        <v>1</v>
      </c>
      <c r="G107" s="428">
        <f t="shared" si="10"/>
        <v>3946.0999999999995</v>
      </c>
      <c r="H107" s="429">
        <f t="shared" si="10"/>
        <v>20</v>
      </c>
      <c r="I107" s="428">
        <f t="shared" si="10"/>
        <v>3026.5</v>
      </c>
      <c r="J107" s="429">
        <f t="shared" si="10"/>
        <v>4</v>
      </c>
      <c r="K107" s="428">
        <f t="shared" si="10"/>
        <v>761.4</v>
      </c>
      <c r="L107" s="428">
        <f t="shared" si="10"/>
        <v>12935.099999999999</v>
      </c>
      <c r="M107" s="428">
        <f t="shared" si="10"/>
        <v>3610.5</v>
      </c>
      <c r="N107" s="428">
        <f t="shared" si="10"/>
        <v>28398.4</v>
      </c>
    </row>
    <row r="108" spans="1:14" s="796" customFormat="1" ht="21.75">
      <c r="A108" s="430" t="s">
        <v>278</v>
      </c>
      <c r="B108" s="795"/>
      <c r="C108" s="415" t="s">
        <v>93</v>
      </c>
      <c r="D108" s="794"/>
      <c r="E108" s="425"/>
      <c r="F108" s="794"/>
      <c r="G108" s="425"/>
      <c r="H108" s="801"/>
      <c r="I108" s="425"/>
      <c r="J108" s="801"/>
      <c r="K108" s="425"/>
      <c r="L108" s="425"/>
      <c r="M108" s="425"/>
      <c r="N108" s="425"/>
    </row>
    <row r="109" spans="1:14" s="796" customFormat="1" ht="60.75">
      <c r="A109" s="416" t="s">
        <v>153</v>
      </c>
      <c r="B109" s="795">
        <v>72</v>
      </c>
      <c r="C109" s="748" t="s">
        <v>495</v>
      </c>
      <c r="D109" s="794"/>
      <c r="E109" s="425"/>
      <c r="F109" s="794"/>
      <c r="G109" s="425"/>
      <c r="H109" s="700">
        <v>5</v>
      </c>
      <c r="I109" s="682">
        <v>354.4</v>
      </c>
      <c r="J109" s="801"/>
      <c r="K109" s="425"/>
      <c r="L109" s="425"/>
      <c r="M109" s="425"/>
      <c r="N109" s="733">
        <f>SUM(E109,G109,I109,L109,M109)</f>
        <v>354.4</v>
      </c>
    </row>
    <row r="110" spans="1:14" s="796" customFormat="1" ht="21.75">
      <c r="A110" s="455"/>
      <c r="B110" s="797"/>
      <c r="C110" s="427" t="s">
        <v>95</v>
      </c>
      <c r="D110" s="920"/>
      <c r="E110" s="921"/>
      <c r="F110" s="429"/>
      <c r="G110" s="429"/>
      <c r="H110" s="920">
        <f>SUM(H109)</f>
        <v>5</v>
      </c>
      <c r="I110" s="428">
        <f>SUM(I109)</f>
        <v>354.4</v>
      </c>
      <c r="J110" s="429"/>
      <c r="K110" s="428"/>
      <c r="L110" s="428"/>
      <c r="M110" s="429"/>
      <c r="N110" s="428">
        <f>SUM(N109)</f>
        <v>354.4</v>
      </c>
    </row>
    <row r="111" spans="1:14" s="796" customFormat="1" ht="21.75">
      <c r="A111" s="430" t="s">
        <v>383</v>
      </c>
      <c r="B111" s="795"/>
      <c r="C111" s="415" t="s">
        <v>94</v>
      </c>
      <c r="D111" s="794"/>
      <c r="E111" s="425"/>
      <c r="F111" s="794"/>
      <c r="G111" s="425"/>
      <c r="H111" s="801"/>
      <c r="I111" s="425"/>
      <c r="J111" s="801"/>
      <c r="K111" s="425"/>
      <c r="L111" s="425"/>
      <c r="M111" s="425"/>
      <c r="N111" s="425"/>
    </row>
    <row r="112" spans="1:14" s="796" customFormat="1" ht="40.5">
      <c r="A112" s="416" t="s">
        <v>133</v>
      </c>
      <c r="B112" s="795">
        <v>73</v>
      </c>
      <c r="C112" s="683" t="s">
        <v>384</v>
      </c>
      <c r="D112" s="924"/>
      <c r="E112" s="925"/>
      <c r="F112" s="802"/>
      <c r="G112" s="682">
        <v>286.3</v>
      </c>
      <c r="H112" s="706"/>
      <c r="I112" s="704"/>
      <c r="J112" s="706"/>
      <c r="K112" s="704"/>
      <c r="L112" s="682">
        <v>446.8</v>
      </c>
      <c r="M112" s="425"/>
      <c r="N112" s="733">
        <f>SUM(E112,G112,I112,L112,M112)</f>
        <v>733.1</v>
      </c>
    </row>
    <row r="113" spans="1:14" s="796" customFormat="1" ht="21.75">
      <c r="A113" s="416"/>
      <c r="B113" s="795">
        <v>74</v>
      </c>
      <c r="C113" s="683" t="s">
        <v>585</v>
      </c>
      <c r="D113" s="924">
        <v>6</v>
      </c>
      <c r="E113" s="925">
        <v>165</v>
      </c>
      <c r="F113" s="802"/>
      <c r="G113" s="682"/>
      <c r="H113" s="706"/>
      <c r="I113" s="704"/>
      <c r="J113" s="706"/>
      <c r="K113" s="704"/>
      <c r="L113" s="682"/>
      <c r="M113" s="425"/>
      <c r="N113" s="733">
        <f>SUM(E113,G113,I113,L113,M113)</f>
        <v>165</v>
      </c>
    </row>
    <row r="114" spans="1:14" s="796" customFormat="1" ht="21.75">
      <c r="A114" s="455"/>
      <c r="B114" s="797"/>
      <c r="C114" s="1036" t="s">
        <v>95</v>
      </c>
      <c r="D114" s="429">
        <f>SUM(D113)</f>
        <v>6</v>
      </c>
      <c r="E114" s="428">
        <f>SUM(E113)</f>
        <v>165</v>
      </c>
      <c r="F114" s="429">
        <f>SUM(F112:F112)</f>
        <v>0</v>
      </c>
      <c r="G114" s="428">
        <f>SUM(G112)</f>
        <v>286.3</v>
      </c>
      <c r="H114" s="920"/>
      <c r="I114" s="428"/>
      <c r="J114" s="429"/>
      <c r="K114" s="428"/>
      <c r="L114" s="428">
        <f>SUM(L112)</f>
        <v>446.8</v>
      </c>
      <c r="M114" s="429"/>
      <c r="N114" s="428">
        <f>SUM(N112:N113)</f>
        <v>898.1</v>
      </c>
    </row>
    <row r="115" spans="1:14" s="796" customFormat="1" ht="21.75">
      <c r="A115" s="922" t="s">
        <v>407</v>
      </c>
      <c r="B115" s="800"/>
      <c r="C115" s="415" t="s">
        <v>94</v>
      </c>
      <c r="D115" s="456"/>
      <c r="E115" s="431"/>
      <c r="F115" s="456"/>
      <c r="G115" s="431"/>
      <c r="H115" s="457"/>
      <c r="I115" s="431"/>
      <c r="J115" s="457"/>
      <c r="K115" s="431"/>
      <c r="L115" s="431"/>
      <c r="M115" s="431"/>
      <c r="N115" s="431"/>
    </row>
    <row r="116" spans="1:14" s="806" customFormat="1" ht="21.75">
      <c r="A116" s="416" t="s">
        <v>63</v>
      </c>
      <c r="B116" s="795">
        <v>75</v>
      </c>
      <c r="C116" s="956" t="s">
        <v>489</v>
      </c>
      <c r="D116" s="794"/>
      <c r="E116" s="425"/>
      <c r="F116" s="794"/>
      <c r="G116" s="425"/>
      <c r="H116" s="700">
        <v>3</v>
      </c>
      <c r="I116" s="682">
        <v>45</v>
      </c>
      <c r="J116" s="801"/>
      <c r="K116" s="425"/>
      <c r="L116" s="425"/>
      <c r="M116" s="425"/>
      <c r="N116" s="733">
        <f>SUM(E116,G116,I116,L116,M116)</f>
        <v>45</v>
      </c>
    </row>
    <row r="117" spans="1:14" s="806" customFormat="1" ht="21.75">
      <c r="A117" s="416"/>
      <c r="B117" s="795">
        <v>81.2</v>
      </c>
      <c r="C117" s="1046" t="s">
        <v>571</v>
      </c>
      <c r="D117" s="1039"/>
      <c r="E117" s="1040"/>
      <c r="F117" s="1039"/>
      <c r="G117" s="1040"/>
      <c r="H117" s="1057"/>
      <c r="I117" s="1058"/>
      <c r="J117" s="1039"/>
      <c r="K117" s="1040"/>
      <c r="L117" s="1047"/>
      <c r="M117" s="1047"/>
      <c r="N117" s="733"/>
    </row>
    <row r="118" spans="1:14" s="806" customFormat="1" ht="21.75">
      <c r="A118" s="872"/>
      <c r="B118" s="1059"/>
      <c r="C118" s="1050" t="s">
        <v>574</v>
      </c>
      <c r="D118" s="1043"/>
      <c r="E118" s="1044"/>
      <c r="F118" s="1043"/>
      <c r="G118" s="1044"/>
      <c r="H118" s="1060">
        <v>2</v>
      </c>
      <c r="I118" s="1061">
        <v>88.4</v>
      </c>
      <c r="J118" s="1043"/>
      <c r="K118" s="1044"/>
      <c r="L118" s="1041">
        <v>20.3</v>
      </c>
      <c r="M118" s="1041"/>
      <c r="N118" s="1042">
        <f>SUM(E118,G118,I118,K118,L118,M118)</f>
        <v>108.7</v>
      </c>
    </row>
    <row r="119" spans="1:14" s="796" customFormat="1" ht="21.75">
      <c r="A119" s="455"/>
      <c r="B119" s="797"/>
      <c r="C119" s="1036" t="s">
        <v>95</v>
      </c>
      <c r="D119" s="429"/>
      <c r="E119" s="428"/>
      <c r="F119" s="429"/>
      <c r="G119" s="429"/>
      <c r="H119" s="920">
        <f>SUM(H116:H118)</f>
        <v>5</v>
      </c>
      <c r="I119" s="921">
        <f>SUM(I116:I118)</f>
        <v>133.4</v>
      </c>
      <c r="J119" s="429"/>
      <c r="K119" s="428"/>
      <c r="L119" s="428">
        <f>SUM(L118)</f>
        <v>20.3</v>
      </c>
      <c r="M119" s="429"/>
      <c r="N119" s="428">
        <f>SUM(N116:N118)</f>
        <v>153.7</v>
      </c>
    </row>
    <row r="120" spans="1:14" s="444" customFormat="1" ht="25.5" customHeight="1">
      <c r="A120" s="922" t="s">
        <v>269</v>
      </c>
      <c r="B120" s="800"/>
      <c r="C120" s="820" t="s">
        <v>263</v>
      </c>
      <c r="D120" s="456"/>
      <c r="E120" s="431"/>
      <c r="F120" s="456"/>
      <c r="G120" s="431"/>
      <c r="H120" s="457"/>
      <c r="I120" s="431"/>
      <c r="J120" s="457"/>
      <c r="K120" s="431"/>
      <c r="L120" s="431"/>
      <c r="M120" s="431"/>
      <c r="N120" s="431"/>
    </row>
    <row r="121" spans="1:14" s="442" customFormat="1" ht="40.5">
      <c r="A121" s="416" t="s">
        <v>192</v>
      </c>
      <c r="B121" s="811">
        <v>76</v>
      </c>
      <c r="C121" s="683" t="s">
        <v>410</v>
      </c>
      <c r="D121" s="709"/>
      <c r="E121" s="688"/>
      <c r="F121" s="709"/>
      <c r="G121" s="688"/>
      <c r="H121" s="705"/>
      <c r="I121" s="688"/>
      <c r="J121" s="705"/>
      <c r="K121" s="688"/>
      <c r="L121" s="688"/>
      <c r="M121" s="805"/>
      <c r="N121" s="733">
        <f>SUM(E121,G121,I121,L121,M121)</f>
        <v>0</v>
      </c>
    </row>
    <row r="122" spans="1:14" s="442" customFormat="1" ht="21.75">
      <c r="A122" s="416"/>
      <c r="B122" s="811"/>
      <c r="C122" s="966" t="s">
        <v>500</v>
      </c>
      <c r="D122" s="709"/>
      <c r="E122" s="688"/>
      <c r="F122" s="709"/>
      <c r="G122" s="688"/>
      <c r="H122" s="705"/>
      <c r="I122" s="688">
        <v>0</v>
      </c>
      <c r="J122" s="705"/>
      <c r="K122" s="688"/>
      <c r="L122" s="688">
        <v>3216.4</v>
      </c>
      <c r="M122" s="805"/>
      <c r="N122" s="733">
        <f>SUM(E122,G122,I122,L122,M122)</f>
        <v>3216.4</v>
      </c>
    </row>
    <row r="123" spans="1:14" s="442" customFormat="1" ht="21.75">
      <c r="A123" s="455"/>
      <c r="B123" s="814"/>
      <c r="C123" s="1036" t="s">
        <v>95</v>
      </c>
      <c r="D123" s="809">
        <f>SUM(D121:D122)</f>
        <v>0</v>
      </c>
      <c r="E123" s="810">
        <f>SUM(E121:E122)</f>
        <v>0</v>
      </c>
      <c r="F123" s="809"/>
      <c r="G123" s="810"/>
      <c r="H123" s="809">
        <f>SUM(H121)</f>
        <v>0</v>
      </c>
      <c r="I123" s="810">
        <f>SUM(I121)</f>
        <v>0</v>
      </c>
      <c r="J123" s="809"/>
      <c r="K123" s="810"/>
      <c r="L123" s="810">
        <f>SUM(L121:L122)</f>
        <v>3216.4</v>
      </c>
      <c r="M123" s="809"/>
      <c r="N123" s="810">
        <f>SUM(N121:N122)</f>
        <v>3216.4</v>
      </c>
    </row>
    <row r="124" spans="1:14" s="442" customFormat="1" ht="21.75">
      <c r="A124" s="430" t="s">
        <v>97</v>
      </c>
      <c r="B124" s="466"/>
      <c r="C124" s="430" t="s">
        <v>94</v>
      </c>
      <c r="D124" s="458"/>
      <c r="E124" s="459"/>
      <c r="F124" s="458"/>
      <c r="G124" s="459"/>
      <c r="H124" s="460"/>
      <c r="I124" s="459"/>
      <c r="J124" s="460"/>
      <c r="K124" s="459"/>
      <c r="L124" s="459"/>
      <c r="M124" s="459"/>
      <c r="N124" s="434"/>
    </row>
    <row r="125" spans="1:14" s="454" customFormat="1" ht="42">
      <c r="A125" s="417" t="s">
        <v>98</v>
      </c>
      <c r="B125" s="426">
        <v>77</v>
      </c>
      <c r="C125" s="515" t="s">
        <v>138</v>
      </c>
      <c r="D125" s="449"/>
      <c r="E125" s="421"/>
      <c r="F125" s="449"/>
      <c r="G125" s="421">
        <v>555.3</v>
      </c>
      <c r="H125" s="450"/>
      <c r="I125" s="421"/>
      <c r="J125" s="450"/>
      <c r="K125" s="421"/>
      <c r="L125" s="421">
        <v>399.3</v>
      </c>
      <c r="M125" s="421"/>
      <c r="N125" s="733">
        <f>SUM(E125,G125,I125,K125,L125,M125)</f>
        <v>954.5999999999999</v>
      </c>
    </row>
    <row r="126" spans="1:14" s="454" customFormat="1" ht="21.75">
      <c r="A126" s="418"/>
      <c r="B126" s="426">
        <v>78</v>
      </c>
      <c r="C126" s="762" t="s">
        <v>215</v>
      </c>
      <c r="D126" s="446">
        <v>4</v>
      </c>
      <c r="E126" s="447">
        <v>230.3</v>
      </c>
      <c r="F126" s="442">
        <v>1</v>
      </c>
      <c r="G126" s="915">
        <v>595.2</v>
      </c>
      <c r="H126" s="442"/>
      <c r="I126" s="915"/>
      <c r="J126" s="442">
        <f>6+2</f>
        <v>8</v>
      </c>
      <c r="K126" s="915">
        <v>1906.4</v>
      </c>
      <c r="L126" s="442"/>
      <c r="M126" s="447"/>
      <c r="N126" s="733">
        <f>SUM(E126,G126,I126,K126,L126,M126)</f>
        <v>2731.9</v>
      </c>
    </row>
    <row r="127" spans="1:14" s="454" customFormat="1" ht="21.75">
      <c r="A127" s="418"/>
      <c r="B127" s="426">
        <v>79</v>
      </c>
      <c r="C127" s="419" t="s">
        <v>99</v>
      </c>
      <c r="D127" s="446"/>
      <c r="E127" s="447"/>
      <c r="F127" s="446">
        <v>1</v>
      </c>
      <c r="G127" s="447">
        <v>444.1</v>
      </c>
      <c r="H127" s="448">
        <v>3</v>
      </c>
      <c r="I127" s="447">
        <v>183</v>
      </c>
      <c r="J127" s="448">
        <v>1</v>
      </c>
      <c r="K127" s="447">
        <v>238.1</v>
      </c>
      <c r="L127" s="447"/>
      <c r="M127" s="704"/>
      <c r="N127" s="733">
        <f>SUM(E127,G127,I127,K127,L127,M127)</f>
        <v>865.2</v>
      </c>
    </row>
    <row r="128" spans="1:14" s="454" customFormat="1" ht="21.75">
      <c r="A128" s="418"/>
      <c r="B128" s="426">
        <v>80</v>
      </c>
      <c r="C128" s="762" t="s">
        <v>498</v>
      </c>
      <c r="D128" s="446"/>
      <c r="E128" s="447"/>
      <c r="F128" s="446"/>
      <c r="G128" s="447"/>
      <c r="H128" s="448"/>
      <c r="I128" s="447"/>
      <c r="J128" s="448">
        <v>4</v>
      </c>
      <c r="K128" s="447">
        <v>357.7</v>
      </c>
      <c r="L128" s="447"/>
      <c r="M128" s="704"/>
      <c r="N128" s="733">
        <f>SUM(E128,G128,I128,K128,L128,M128)</f>
        <v>357.7</v>
      </c>
    </row>
    <row r="129" spans="1:14" ht="19.5" customHeight="1">
      <c r="A129" s="455"/>
      <c r="B129" s="465"/>
      <c r="C129" s="427" t="s">
        <v>95</v>
      </c>
      <c r="D129" s="429">
        <f aca="true" t="shared" si="11" ref="D129:N129">SUM(D125:D128)</f>
        <v>4</v>
      </c>
      <c r="E129" s="428">
        <f t="shared" si="11"/>
        <v>230.3</v>
      </c>
      <c r="F129" s="429">
        <f t="shared" si="11"/>
        <v>2</v>
      </c>
      <c r="G129" s="428">
        <f t="shared" si="11"/>
        <v>1594.6</v>
      </c>
      <c r="H129" s="429">
        <f t="shared" si="11"/>
        <v>3</v>
      </c>
      <c r="I129" s="428">
        <f t="shared" si="11"/>
        <v>183</v>
      </c>
      <c r="J129" s="429">
        <f t="shared" si="11"/>
        <v>13</v>
      </c>
      <c r="K129" s="428">
        <f t="shared" si="11"/>
        <v>2502.2</v>
      </c>
      <c r="L129" s="428">
        <f t="shared" si="11"/>
        <v>399.3</v>
      </c>
      <c r="M129" s="429">
        <f t="shared" si="11"/>
        <v>0</v>
      </c>
      <c r="N129" s="428">
        <f t="shared" si="11"/>
        <v>4909.4</v>
      </c>
    </row>
    <row r="130" spans="1:14" ht="21.75">
      <c r="A130" s="951" t="s">
        <v>312</v>
      </c>
      <c r="B130" s="952"/>
      <c r="C130" s="953" t="s">
        <v>93</v>
      </c>
      <c r="D130" s="954"/>
      <c r="E130" s="955"/>
      <c r="F130" s="954"/>
      <c r="G130" s="955"/>
      <c r="H130" s="954"/>
      <c r="I130" s="955"/>
      <c r="J130" s="954"/>
      <c r="K130" s="955"/>
      <c r="L130" s="954"/>
      <c r="M130" s="954"/>
      <c r="N130" s="955"/>
    </row>
    <row r="131" spans="1:14" ht="21.75">
      <c r="A131" s="1048" t="s">
        <v>579</v>
      </c>
      <c r="B131" s="1038">
        <v>81</v>
      </c>
      <c r="C131" s="1046" t="s">
        <v>571</v>
      </c>
      <c r="D131" s="1039"/>
      <c r="E131" s="1040"/>
      <c r="F131" s="1039"/>
      <c r="G131" s="1040"/>
      <c r="H131" s="1039"/>
      <c r="I131" s="1040"/>
      <c r="J131" s="1039"/>
      <c r="K131" s="1040"/>
      <c r="L131" s="1039"/>
      <c r="M131" s="1047"/>
      <c r="N131" s="733"/>
    </row>
    <row r="132" spans="1:14" s="1051" customFormat="1" ht="21.75">
      <c r="A132" s="1048"/>
      <c r="B132" s="1038"/>
      <c r="C132" s="1053" t="s">
        <v>572</v>
      </c>
      <c r="D132" s="1039"/>
      <c r="E132" s="1040"/>
      <c r="F132" s="1039"/>
      <c r="G132" s="1040"/>
      <c r="H132" s="1039"/>
      <c r="I132" s="1040"/>
      <c r="J132" s="1039"/>
      <c r="K132" s="1040"/>
      <c r="L132" s="1039"/>
      <c r="M132" s="1047">
        <v>13.2</v>
      </c>
      <c r="N132" s="733">
        <f aca="true" t="shared" si="12" ref="N132:N138">SUM(E132,G132,I132,K132,L132,M132)</f>
        <v>13.2</v>
      </c>
    </row>
    <row r="133" spans="1:14" s="1051" customFormat="1" ht="26.25" customHeight="1">
      <c r="A133" s="1048"/>
      <c r="B133" s="1038"/>
      <c r="C133" s="1053" t="s">
        <v>573</v>
      </c>
      <c r="D133" s="1039"/>
      <c r="E133" s="1040"/>
      <c r="F133" s="1039"/>
      <c r="G133" s="1040"/>
      <c r="H133" s="1039"/>
      <c r="I133" s="1040"/>
      <c r="J133" s="1039"/>
      <c r="K133" s="1040"/>
      <c r="L133" s="1039"/>
      <c r="M133" s="1047">
        <v>1</v>
      </c>
      <c r="N133" s="733">
        <f t="shared" si="12"/>
        <v>1</v>
      </c>
    </row>
    <row r="134" spans="1:14" s="685" customFormat="1" ht="43.5">
      <c r="A134" s="1048"/>
      <c r="B134" s="1038"/>
      <c r="C134" s="1053" t="s">
        <v>575</v>
      </c>
      <c r="D134" s="1054">
        <v>10</v>
      </c>
      <c r="E134" s="1055">
        <v>347</v>
      </c>
      <c r="F134" s="1039"/>
      <c r="G134" s="1040"/>
      <c r="H134" s="1039"/>
      <c r="I134" s="1040"/>
      <c r="J134" s="1039"/>
      <c r="K134" s="1040"/>
      <c r="L134" s="1039"/>
      <c r="M134" s="1047">
        <v>6.3</v>
      </c>
      <c r="N134" s="733">
        <f t="shared" si="12"/>
        <v>353.3</v>
      </c>
    </row>
    <row r="135" spans="1:14" s="685" customFormat="1" ht="26.25" customHeight="1">
      <c r="A135" s="1048"/>
      <c r="B135" s="1038"/>
      <c r="C135" s="1053" t="s">
        <v>576</v>
      </c>
      <c r="D135" s="1039"/>
      <c r="E135" s="1040"/>
      <c r="F135" s="1039"/>
      <c r="G135" s="1040"/>
      <c r="H135" s="1039"/>
      <c r="I135" s="1040"/>
      <c r="J135" s="1039"/>
      <c r="K135" s="1040"/>
      <c r="L135" s="1039"/>
      <c r="M135" s="1047">
        <v>6.7</v>
      </c>
      <c r="N135" s="733">
        <f t="shared" si="12"/>
        <v>6.7</v>
      </c>
    </row>
    <row r="136" spans="1:14" s="685" customFormat="1" ht="43.5">
      <c r="A136" s="1048"/>
      <c r="B136" s="1038"/>
      <c r="C136" s="1053" t="s">
        <v>577</v>
      </c>
      <c r="D136" s="1039"/>
      <c r="E136" s="1040"/>
      <c r="F136" s="1039"/>
      <c r="G136" s="1040"/>
      <c r="H136" s="1039"/>
      <c r="I136" s="1040"/>
      <c r="J136" s="1039"/>
      <c r="K136" s="1040"/>
      <c r="L136" s="1039"/>
      <c r="M136" s="1047">
        <v>6.3</v>
      </c>
      <c r="N136" s="733">
        <f t="shared" si="12"/>
        <v>6.3</v>
      </c>
    </row>
    <row r="137" spans="1:14" s="685" customFormat="1" ht="26.25" customHeight="1">
      <c r="A137" s="1048"/>
      <c r="B137" s="1038"/>
      <c r="C137" s="1053" t="s">
        <v>578</v>
      </c>
      <c r="D137" s="1054">
        <v>70</v>
      </c>
      <c r="E137" s="1055">
        <v>236</v>
      </c>
      <c r="F137" s="1039"/>
      <c r="G137" s="1040"/>
      <c r="H137" s="1039"/>
      <c r="I137" s="1040"/>
      <c r="J137" s="1039"/>
      <c r="K137" s="1040"/>
      <c r="L137" s="1039"/>
      <c r="M137" s="1047"/>
      <c r="N137" s="733">
        <f t="shared" si="12"/>
        <v>236</v>
      </c>
    </row>
    <row r="138" spans="1:14" s="685" customFormat="1" ht="65.25">
      <c r="A138" s="1045" t="s">
        <v>98</v>
      </c>
      <c r="B138" s="1049">
        <v>82</v>
      </c>
      <c r="C138" s="1056" t="s">
        <v>313</v>
      </c>
      <c r="D138" s="1043"/>
      <c r="E138" s="1044"/>
      <c r="F138" s="1043"/>
      <c r="G138" s="1044"/>
      <c r="H138" s="1043"/>
      <c r="I138" s="1044"/>
      <c r="J138" s="1043"/>
      <c r="K138" s="1044"/>
      <c r="L138" s="1043"/>
      <c r="M138" s="1041">
        <v>19789.7</v>
      </c>
      <c r="N138" s="1042">
        <f t="shared" si="12"/>
        <v>19789.7</v>
      </c>
    </row>
    <row r="139" spans="1:14" ht="19.5" customHeight="1" thickBot="1">
      <c r="A139" s="455"/>
      <c r="B139" s="465"/>
      <c r="C139" s="427" t="s">
        <v>95</v>
      </c>
      <c r="D139" s="429">
        <f>SUM(D131:D138)</f>
        <v>80</v>
      </c>
      <c r="E139" s="428">
        <f>SUM(E131:E138)</f>
        <v>583</v>
      </c>
      <c r="F139" s="429"/>
      <c r="G139" s="428"/>
      <c r="H139" s="429"/>
      <c r="I139" s="428"/>
      <c r="J139" s="429"/>
      <c r="K139" s="428"/>
      <c r="L139" s="428">
        <f>SUM(L131:L137)</f>
        <v>0</v>
      </c>
      <c r="M139" s="428">
        <f>SUM(M131:M138)</f>
        <v>19823.2</v>
      </c>
      <c r="N139" s="428">
        <f>SUM(N131:N138)</f>
        <v>20406.2</v>
      </c>
    </row>
    <row r="140" spans="1:14" ht="21.75" thickBot="1">
      <c r="A140" s="1281" t="s">
        <v>53</v>
      </c>
      <c r="B140" s="1281"/>
      <c r="C140" s="1281"/>
      <c r="D140" s="823">
        <f aca="true" t="shared" si="13" ref="D140:N140">SUM(D4:D139)/2</f>
        <v>1474</v>
      </c>
      <c r="E140" s="609">
        <f t="shared" si="13"/>
        <v>33905.3</v>
      </c>
      <c r="F140" s="608">
        <f t="shared" si="13"/>
        <v>14</v>
      </c>
      <c r="G140" s="609">
        <f t="shared" si="13"/>
        <v>22331.2</v>
      </c>
      <c r="H140" s="608">
        <f t="shared" si="13"/>
        <v>285</v>
      </c>
      <c r="I140" s="609">
        <f t="shared" si="13"/>
        <v>37168.599999999984</v>
      </c>
      <c r="J140" s="608">
        <f t="shared" si="13"/>
        <v>34</v>
      </c>
      <c r="K140" s="609">
        <f t="shared" si="13"/>
        <v>9658.699999999999</v>
      </c>
      <c r="L140" s="609">
        <f t="shared" si="13"/>
        <v>39061.3</v>
      </c>
      <c r="M140" s="609">
        <f t="shared" si="13"/>
        <v>102633.70000000001</v>
      </c>
      <c r="N140" s="609">
        <f t="shared" si="13"/>
        <v>244758.80000000002</v>
      </c>
    </row>
    <row r="141" ht="21">
      <c r="A141" s="822" t="s">
        <v>156</v>
      </c>
    </row>
  </sheetData>
  <sheetProtection/>
  <mergeCells count="11">
    <mergeCell ref="N2:N3"/>
    <mergeCell ref="A2:A3"/>
    <mergeCell ref="B2:B3"/>
    <mergeCell ref="C2:C3"/>
    <mergeCell ref="F2:G2"/>
    <mergeCell ref="D2:E2"/>
    <mergeCell ref="J2:K2"/>
    <mergeCell ref="A140:C140"/>
    <mergeCell ref="H2:I2"/>
    <mergeCell ref="L2:L3"/>
    <mergeCell ref="M2:M3"/>
  </mergeCells>
  <printOptions/>
  <pageMargins left="0" right="0" top="0.1968503937007874" bottom="0.11811023622047245"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indexed="45"/>
  </sheetPr>
  <dimension ref="A1:W84"/>
  <sheetViews>
    <sheetView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E45" sqref="E45"/>
    </sheetView>
  </sheetViews>
  <sheetFormatPr defaultColWidth="10.57421875" defaultRowHeight="12.75"/>
  <cols>
    <col min="1" max="1" width="16.57421875" style="39" customWidth="1"/>
    <col min="2" max="2" width="4.421875" style="35" customWidth="1"/>
    <col min="3" max="3" width="8.00390625" style="300" customWidth="1"/>
    <col min="4" max="4" width="4.7109375" style="36" bestFit="1" customWidth="1"/>
    <col min="5" max="5" width="7.8515625" style="300" customWidth="1"/>
    <col min="6" max="6" width="5.8515625" style="300" customWidth="1"/>
    <col min="7" max="7" width="8.140625" style="300" bestFit="1" customWidth="1"/>
    <col min="8" max="8" width="4.8515625" style="35" customWidth="1"/>
    <col min="9" max="9" width="8.140625" style="300" bestFit="1" customWidth="1"/>
    <col min="10" max="10" width="4.421875" style="37" customWidth="1"/>
    <col min="11" max="11" width="8.140625" style="300" bestFit="1" customWidth="1"/>
    <col min="12" max="12" width="4.421875" style="300" bestFit="1" customWidth="1"/>
    <col min="13" max="13" width="7.28125" style="300" bestFit="1" customWidth="1"/>
    <col min="14" max="14" width="8.28125" style="300" customWidth="1"/>
    <col min="15" max="15" width="9.00390625" style="300" bestFit="1" customWidth="1"/>
    <col min="16" max="16" width="4.140625" style="35" customWidth="1"/>
    <col min="17" max="17" width="6.28125" style="36" customWidth="1"/>
    <col min="18" max="18" width="5.7109375" style="74" customWidth="1"/>
    <col min="19" max="19" width="4.57421875" style="35" customWidth="1"/>
    <col min="20" max="20" width="5.8515625" style="36" customWidth="1"/>
    <col min="21" max="21" width="8.7109375" style="300" customWidth="1"/>
    <col min="22" max="16384" width="10.57421875" style="39" customWidth="1"/>
  </cols>
  <sheetData>
    <row r="1" spans="1:21" ht="18.75" customHeight="1" thickBot="1">
      <c r="A1" s="34" t="s">
        <v>461</v>
      </c>
      <c r="S1" s="38"/>
      <c r="T1" s="38"/>
      <c r="U1" s="251" t="s">
        <v>0</v>
      </c>
    </row>
    <row r="2" spans="1:21" s="40" customFormat="1" ht="17.25" customHeight="1">
      <c r="A2" s="1291" t="s">
        <v>1</v>
      </c>
      <c r="B2" s="1296" t="s">
        <v>161</v>
      </c>
      <c r="C2" s="1297"/>
      <c r="D2" s="1297"/>
      <c r="E2" s="1298"/>
      <c r="F2" s="1309" t="s">
        <v>54</v>
      </c>
      <c r="G2" s="1310"/>
      <c r="H2" s="1310"/>
      <c r="I2" s="1310"/>
      <c r="J2" s="1310"/>
      <c r="K2" s="1310"/>
      <c r="L2" s="1310"/>
      <c r="M2" s="1310"/>
      <c r="N2" s="1310"/>
      <c r="O2" s="1311"/>
      <c r="P2" s="1305" t="s">
        <v>55</v>
      </c>
      <c r="Q2" s="1306"/>
      <c r="R2" s="1300" t="s">
        <v>56</v>
      </c>
      <c r="S2" s="1312" t="s">
        <v>57</v>
      </c>
      <c r="T2" s="1303" t="s">
        <v>58</v>
      </c>
      <c r="U2" s="1303"/>
    </row>
    <row r="3" spans="1:21" s="40" customFormat="1" ht="18" customHeight="1">
      <c r="A3" s="1292"/>
      <c r="B3" s="1294" t="s">
        <v>104</v>
      </c>
      <c r="C3" s="1295"/>
      <c r="D3" s="1295" t="s">
        <v>59</v>
      </c>
      <c r="E3" s="1299"/>
      <c r="F3" s="1294" t="s">
        <v>104</v>
      </c>
      <c r="G3" s="1295"/>
      <c r="H3" s="1295" t="s">
        <v>59</v>
      </c>
      <c r="I3" s="1299"/>
      <c r="J3" s="1302" t="s">
        <v>60</v>
      </c>
      <c r="K3" s="1302"/>
      <c r="L3" s="1302" t="s">
        <v>381</v>
      </c>
      <c r="M3" s="1302"/>
      <c r="N3" s="382" t="s">
        <v>56</v>
      </c>
      <c r="O3" s="383" t="s">
        <v>57</v>
      </c>
      <c r="P3" s="1307"/>
      <c r="Q3" s="1308"/>
      <c r="R3" s="1301"/>
      <c r="S3" s="1313"/>
      <c r="T3" s="1304"/>
      <c r="U3" s="1304"/>
    </row>
    <row r="4" spans="1:21" s="41" customFormat="1" ht="15.75" customHeight="1" thickBot="1">
      <c r="A4" s="1293"/>
      <c r="B4" s="384" t="s">
        <v>10</v>
      </c>
      <c r="C4" s="385" t="s">
        <v>9</v>
      </c>
      <c r="D4" s="386" t="s">
        <v>10</v>
      </c>
      <c r="E4" s="387" t="s">
        <v>9</v>
      </c>
      <c r="F4" s="384" t="s">
        <v>10</v>
      </c>
      <c r="G4" s="385" t="s">
        <v>9</v>
      </c>
      <c r="H4" s="386" t="s">
        <v>10</v>
      </c>
      <c r="I4" s="387" t="s">
        <v>9</v>
      </c>
      <c r="J4" s="386" t="s">
        <v>10</v>
      </c>
      <c r="K4" s="385" t="s">
        <v>9</v>
      </c>
      <c r="L4" s="386" t="s">
        <v>10</v>
      </c>
      <c r="M4" s="385" t="s">
        <v>9</v>
      </c>
      <c r="N4" s="385" t="s">
        <v>9</v>
      </c>
      <c r="O4" s="387" t="s">
        <v>9</v>
      </c>
      <c r="P4" s="384" t="s">
        <v>10</v>
      </c>
      <c r="Q4" s="388" t="s">
        <v>9</v>
      </c>
      <c r="R4" s="389" t="s">
        <v>9</v>
      </c>
      <c r="S4" s="390" t="s">
        <v>9</v>
      </c>
      <c r="T4" s="386" t="s">
        <v>8</v>
      </c>
      <c r="U4" s="385" t="s">
        <v>9</v>
      </c>
    </row>
    <row r="5" spans="1:21" ht="18" customHeight="1">
      <c r="A5" s="391" t="s">
        <v>61</v>
      </c>
      <c r="B5" s="392"/>
      <c r="C5" s="393"/>
      <c r="D5" s="394"/>
      <c r="E5" s="395"/>
      <c r="F5" s="392"/>
      <c r="G5" s="393"/>
      <c r="H5" s="394"/>
      <c r="I5" s="395"/>
      <c r="J5" s="397"/>
      <c r="K5" s="396"/>
      <c r="L5" s="396"/>
      <c r="M5" s="396"/>
      <c r="N5" s="396"/>
      <c r="O5" s="398"/>
      <c r="P5" s="392"/>
      <c r="Q5" s="394"/>
      <c r="R5" s="399"/>
      <c r="S5" s="400"/>
      <c r="T5" s="401"/>
      <c r="U5" s="402"/>
    </row>
    <row r="6" spans="1:23" ht="17.25" customHeight="1">
      <c r="A6" s="42" t="s">
        <v>11</v>
      </c>
      <c r="B6" s="305">
        <v>27</v>
      </c>
      <c r="C6" s="312">
        <v>2305.6</v>
      </c>
      <c r="D6" s="45">
        <v>3</v>
      </c>
      <c r="E6" s="539">
        <v>1601</v>
      </c>
      <c r="F6" s="305">
        <v>782</v>
      </c>
      <c r="G6" s="312">
        <v>11218</v>
      </c>
      <c r="H6" s="45"/>
      <c r="I6" s="312">
        <v>135</v>
      </c>
      <c r="J6" s="45">
        <v>145</v>
      </c>
      <c r="K6" s="312">
        <v>25658.7</v>
      </c>
      <c r="L6" s="45">
        <v>4</v>
      </c>
      <c r="M6" s="312">
        <v>1186.9</v>
      </c>
      <c r="N6" s="312">
        <v>7382.5</v>
      </c>
      <c r="O6" s="318">
        <v>75992.9</v>
      </c>
      <c r="P6" s="305"/>
      <c r="Q6" s="312"/>
      <c r="R6" s="312"/>
      <c r="S6" s="318"/>
      <c r="T6" s="46">
        <f>SUM(B6,H6,D6,F6)</f>
        <v>812</v>
      </c>
      <c r="U6" s="540">
        <f>SUM(C6,E6,G6,I6,K6,N6,O6,M6,Q6,R6,S6)</f>
        <v>125480.59999999999</v>
      </c>
      <c r="V6" s="950"/>
      <c r="W6" s="950"/>
    </row>
    <row r="7" spans="1:23" ht="17.25" customHeight="1">
      <c r="A7" s="42" t="s">
        <v>12</v>
      </c>
      <c r="B7" s="305"/>
      <c r="C7" s="542"/>
      <c r="D7" s="45">
        <v>17</v>
      </c>
      <c r="E7" s="539">
        <v>9816.7</v>
      </c>
      <c r="F7" s="305">
        <v>311</v>
      </c>
      <c r="G7" s="312">
        <v>10864.1</v>
      </c>
      <c r="H7" s="45">
        <v>10</v>
      </c>
      <c r="I7" s="312">
        <v>13259.1</v>
      </c>
      <c r="J7" s="45">
        <v>63</v>
      </c>
      <c r="K7" s="312">
        <v>2991.2</v>
      </c>
      <c r="L7" s="45">
        <v>1</v>
      </c>
      <c r="M7" s="312">
        <v>498.9</v>
      </c>
      <c r="N7" s="312">
        <v>13821.1</v>
      </c>
      <c r="O7" s="318">
        <v>3207.1</v>
      </c>
      <c r="P7" s="305"/>
      <c r="Q7" s="312"/>
      <c r="R7" s="312">
        <v>9.2</v>
      </c>
      <c r="S7" s="318"/>
      <c r="T7" s="46">
        <f>SUM(B7,H7,D7,F7)</f>
        <v>338</v>
      </c>
      <c r="U7" s="540">
        <f>SUM(C7,E7,G7,I7,K7,N7,O7,M7,Q7,R7,S7)</f>
        <v>54467.399999999994</v>
      </c>
      <c r="V7" s="950"/>
      <c r="W7" s="950"/>
    </row>
    <row r="8" spans="1:23" ht="17.25" customHeight="1">
      <c r="A8" s="42" t="s">
        <v>13</v>
      </c>
      <c r="B8" s="305">
        <v>42</v>
      </c>
      <c r="C8" s="542">
        <v>2457</v>
      </c>
      <c r="D8" s="45">
        <v>32</v>
      </c>
      <c r="E8" s="539">
        <v>16973.1</v>
      </c>
      <c r="F8" s="305">
        <v>204</v>
      </c>
      <c r="G8" s="312">
        <v>4118.8</v>
      </c>
      <c r="H8" s="45">
        <v>1</v>
      </c>
      <c r="I8" s="312">
        <v>3946.1</v>
      </c>
      <c r="J8" s="45">
        <v>20</v>
      </c>
      <c r="K8" s="312">
        <v>3026.5</v>
      </c>
      <c r="L8" s="45">
        <v>4</v>
      </c>
      <c r="M8" s="312">
        <v>761.4</v>
      </c>
      <c r="N8" s="312">
        <v>12935.1</v>
      </c>
      <c r="O8" s="318">
        <v>3610.5</v>
      </c>
      <c r="P8" s="305"/>
      <c r="Q8" s="312"/>
      <c r="R8" s="312"/>
      <c r="S8" s="318"/>
      <c r="T8" s="46">
        <f>SUM(B8,H8,D8,F8)</f>
        <v>279</v>
      </c>
      <c r="U8" s="540">
        <f>SUM(C8,E8,G8,I8,K8,N8,O8,M8,Q8,R8,S8)</f>
        <v>47828.5</v>
      </c>
      <c r="V8" s="950"/>
      <c r="W8" s="950"/>
    </row>
    <row r="9" spans="1:23" s="205" customFormat="1" ht="17.25" customHeight="1">
      <c r="A9" s="44" t="s">
        <v>14</v>
      </c>
      <c r="B9" s="306">
        <v>53</v>
      </c>
      <c r="C9" s="543">
        <v>4517.6</v>
      </c>
      <c r="D9" s="663">
        <v>1</v>
      </c>
      <c r="E9" s="308">
        <v>111.1</v>
      </c>
      <c r="F9" s="305">
        <v>4</v>
      </c>
      <c r="G9" s="312">
        <v>230.3</v>
      </c>
      <c r="H9" s="45">
        <v>2</v>
      </c>
      <c r="I9" s="312">
        <v>1594.6</v>
      </c>
      <c r="J9" s="45">
        <v>3</v>
      </c>
      <c r="K9" s="312">
        <v>183</v>
      </c>
      <c r="L9" s="45">
        <v>13</v>
      </c>
      <c r="M9" s="312">
        <v>2502.2</v>
      </c>
      <c r="N9" s="312">
        <v>399.3</v>
      </c>
      <c r="O9" s="319"/>
      <c r="P9" s="306"/>
      <c r="Q9" s="313"/>
      <c r="R9" s="313"/>
      <c r="S9" s="533"/>
      <c r="T9" s="534">
        <f>SUM(B9,H9,D9,F9)</f>
        <v>60</v>
      </c>
      <c r="U9" s="540">
        <f>SUM(C9,E9,G9,I9,K9,N9,O9,M9,Q9,R9,S9)</f>
        <v>9538.1</v>
      </c>
      <c r="V9" s="950"/>
      <c r="W9" s="950"/>
    </row>
    <row r="10" spans="1:23" ht="18" customHeight="1">
      <c r="A10" s="391" t="s">
        <v>15</v>
      </c>
      <c r="B10" s="527"/>
      <c r="C10" s="349"/>
      <c r="D10" s="529"/>
      <c r="E10" s="530"/>
      <c r="F10" s="527"/>
      <c r="G10" s="528"/>
      <c r="H10" s="529"/>
      <c r="I10" s="528"/>
      <c r="J10" s="529"/>
      <c r="K10" s="528"/>
      <c r="L10" s="528"/>
      <c r="M10" s="528"/>
      <c r="N10" s="528"/>
      <c r="O10" s="530"/>
      <c r="P10" s="527"/>
      <c r="Q10" s="529"/>
      <c r="R10" s="531"/>
      <c r="S10" s="532"/>
      <c r="T10" s="403"/>
      <c r="U10" s="349"/>
      <c r="V10" s="950"/>
      <c r="W10" s="950"/>
    </row>
    <row r="11" spans="1:23" s="205" customFormat="1" ht="17.25" customHeight="1">
      <c r="A11" s="42" t="s">
        <v>16</v>
      </c>
      <c r="B11" s="305"/>
      <c r="C11" s="542"/>
      <c r="D11" s="45">
        <v>1</v>
      </c>
      <c r="E11" s="307">
        <v>604.1</v>
      </c>
      <c r="F11" s="305"/>
      <c r="G11" s="312"/>
      <c r="H11" s="45"/>
      <c r="I11" s="45"/>
      <c r="J11" s="45"/>
      <c r="K11" s="312"/>
      <c r="L11" s="45"/>
      <c r="M11" s="45"/>
      <c r="N11" s="45"/>
      <c r="O11" s="319"/>
      <c r="P11" s="305"/>
      <c r="Q11" s="312"/>
      <c r="R11" s="312"/>
      <c r="S11" s="319"/>
      <c r="T11" s="840">
        <f>SUM(B11,H11,D11,F11)</f>
        <v>1</v>
      </c>
      <c r="U11" s="540">
        <f>SUM(C11,E11,G11,I11,K11,N11,O11,M11,Q11,R11,S11)</f>
        <v>604.1</v>
      </c>
      <c r="V11" s="950"/>
      <c r="W11" s="950"/>
    </row>
    <row r="12" spans="1:23" s="205" customFormat="1" ht="17.25" customHeight="1">
      <c r="A12" s="42" t="s">
        <v>18</v>
      </c>
      <c r="B12" s="305"/>
      <c r="C12" s="542"/>
      <c r="D12" s="45">
        <v>2</v>
      </c>
      <c r="E12" s="307">
        <v>22.4</v>
      </c>
      <c r="F12" s="305"/>
      <c r="G12" s="312"/>
      <c r="H12" s="45"/>
      <c r="I12" s="45"/>
      <c r="J12" s="45">
        <v>5</v>
      </c>
      <c r="K12" s="312">
        <v>354.4</v>
      </c>
      <c r="L12" s="45"/>
      <c r="M12" s="45"/>
      <c r="N12" s="45"/>
      <c r="O12" s="319"/>
      <c r="P12" s="305"/>
      <c r="Q12" s="312"/>
      <c r="R12" s="312"/>
      <c r="S12" s="319"/>
      <c r="T12" s="840">
        <f>SUM(B12,H12,D12,F12)</f>
        <v>2</v>
      </c>
      <c r="U12" s="540">
        <f>SUM(C12,E12,G12,I12,K12,N12,O12,M12,Q12,R12,S12)</f>
        <v>376.79999999999995</v>
      </c>
      <c r="V12" s="950"/>
      <c r="W12" s="950"/>
    </row>
    <row r="13" spans="1:23" ht="17.25" customHeight="1">
      <c r="A13" s="391" t="s">
        <v>20</v>
      </c>
      <c r="B13" s="404"/>
      <c r="C13" s="352"/>
      <c r="D13" s="406"/>
      <c r="E13" s="407"/>
      <c r="F13" s="404"/>
      <c r="G13" s="405"/>
      <c r="H13" s="406"/>
      <c r="I13" s="405"/>
      <c r="J13" s="406"/>
      <c r="K13" s="405"/>
      <c r="L13" s="405"/>
      <c r="M13" s="405"/>
      <c r="N13" s="405"/>
      <c r="O13" s="407"/>
      <c r="P13" s="404"/>
      <c r="Q13" s="406"/>
      <c r="R13" s="408"/>
      <c r="S13" s="409"/>
      <c r="T13" s="403"/>
      <c r="U13" s="349"/>
      <c r="V13" s="950"/>
      <c r="W13" s="950"/>
    </row>
    <row r="14" spans="1:23" s="205" customFormat="1" ht="17.25" customHeight="1">
      <c r="A14" s="935" t="s">
        <v>21</v>
      </c>
      <c r="B14" s="843"/>
      <c r="C14" s="542"/>
      <c r="D14" s="844"/>
      <c r="E14" s="307"/>
      <c r="F14" s="305"/>
      <c r="G14" s="312"/>
      <c r="H14" s="45"/>
      <c r="I14" s="45"/>
      <c r="J14" s="45"/>
      <c r="K14" s="45"/>
      <c r="L14" s="45"/>
      <c r="M14" s="45"/>
      <c r="N14" s="45"/>
      <c r="O14" s="318"/>
      <c r="P14" s="305"/>
      <c r="Q14" s="45"/>
      <c r="R14" s="312"/>
      <c r="S14" s="319"/>
      <c r="T14" s="840">
        <f>SUM(B14,H14,D14,F14)</f>
        <v>0</v>
      </c>
      <c r="U14" s="540">
        <f>SUM(C14,E14,G14,I14,K14,N14,O14,M14,Q14,R14,S14)</f>
        <v>0</v>
      </c>
      <c r="V14" s="950"/>
      <c r="W14" s="950"/>
    </row>
    <row r="15" spans="1:23" s="205" customFormat="1" ht="17.25" customHeight="1">
      <c r="A15" s="935" t="s">
        <v>22</v>
      </c>
      <c r="B15" s="843">
        <v>14</v>
      </c>
      <c r="C15" s="542">
        <v>1635.7</v>
      </c>
      <c r="D15" s="844"/>
      <c r="E15" s="307"/>
      <c r="F15" s="305">
        <v>27</v>
      </c>
      <c r="G15" s="312">
        <v>3123.6</v>
      </c>
      <c r="H15" s="45"/>
      <c r="I15" s="45"/>
      <c r="J15" s="45"/>
      <c r="K15" s="45"/>
      <c r="L15" s="45"/>
      <c r="M15" s="45"/>
      <c r="N15" s="45"/>
      <c r="O15" s="318"/>
      <c r="P15" s="305"/>
      <c r="Q15" s="45"/>
      <c r="R15" s="312"/>
      <c r="S15" s="319"/>
      <c r="T15" s="840">
        <f>SUM(B15,H15,D15,F15)</f>
        <v>41</v>
      </c>
      <c r="U15" s="540">
        <f>SUM(C15,E15,G15,I15,K15,N15,O15,M15,Q15,R15,S15)</f>
        <v>4759.3</v>
      </c>
      <c r="V15" s="950"/>
      <c r="W15" s="950"/>
    </row>
    <row r="16" spans="1:23" ht="17.25" customHeight="1">
      <c r="A16" s="391" t="s">
        <v>23</v>
      </c>
      <c r="B16" s="527"/>
      <c r="C16" s="349"/>
      <c r="D16" s="529"/>
      <c r="E16" s="530"/>
      <c r="F16" s="527"/>
      <c r="G16" s="528"/>
      <c r="H16" s="529"/>
      <c r="I16" s="528"/>
      <c r="J16" s="529"/>
      <c r="K16" s="528"/>
      <c r="L16" s="528"/>
      <c r="M16" s="528"/>
      <c r="N16" s="528"/>
      <c r="O16" s="530"/>
      <c r="P16" s="527"/>
      <c r="Q16" s="529"/>
      <c r="R16" s="531"/>
      <c r="S16" s="532"/>
      <c r="T16" s="403"/>
      <c r="U16" s="349"/>
      <c r="V16" s="950"/>
      <c r="W16" s="950"/>
    </row>
    <row r="17" spans="1:23" ht="18" customHeight="1">
      <c r="A17" s="42" t="s">
        <v>24</v>
      </c>
      <c r="B17" s="305"/>
      <c r="C17" s="542"/>
      <c r="D17" s="45">
        <v>2</v>
      </c>
      <c r="E17" s="318">
        <v>1764.6</v>
      </c>
      <c r="F17" s="305">
        <v>24</v>
      </c>
      <c r="G17" s="312">
        <v>1021.8</v>
      </c>
      <c r="H17" s="45"/>
      <c r="I17" s="45"/>
      <c r="J17" s="45">
        <v>7</v>
      </c>
      <c r="K17" s="312">
        <v>986.6</v>
      </c>
      <c r="L17" s="312"/>
      <c r="M17" s="312"/>
      <c r="N17" s="312">
        <v>839.8</v>
      </c>
      <c r="O17" s="319"/>
      <c r="P17" s="305"/>
      <c r="Q17" s="45"/>
      <c r="R17" s="312"/>
      <c r="S17" s="319"/>
      <c r="T17" s="840">
        <f aca="true" t="shared" si="0" ref="T17:T23">SUM(B17,H17,D17,F17)</f>
        <v>26</v>
      </c>
      <c r="U17" s="540">
        <f aca="true" t="shared" si="1" ref="U17:U23">SUM(C17,E17,G17,I17,K17,N17,O17,M17,Q17,R17,S17)</f>
        <v>4612.799999999999</v>
      </c>
      <c r="V17" s="950"/>
      <c r="W17" s="950"/>
    </row>
    <row r="18" spans="1:23" ht="18" customHeight="1">
      <c r="A18" s="42" t="s">
        <v>25</v>
      </c>
      <c r="B18" s="305">
        <v>45</v>
      </c>
      <c r="C18" s="542">
        <v>1756.5</v>
      </c>
      <c r="D18" s="45">
        <v>45</v>
      </c>
      <c r="E18" s="539">
        <v>38083.9</v>
      </c>
      <c r="F18" s="305">
        <v>31</v>
      </c>
      <c r="G18" s="312">
        <v>2032.7</v>
      </c>
      <c r="H18" s="45">
        <v>1</v>
      </c>
      <c r="I18" s="312">
        <v>2877.2</v>
      </c>
      <c r="J18" s="45">
        <v>22</v>
      </c>
      <c r="K18" s="312">
        <v>1308.1</v>
      </c>
      <c r="L18" s="45">
        <v>12</v>
      </c>
      <c r="M18" s="312">
        <v>4709.3</v>
      </c>
      <c r="N18" s="312"/>
      <c r="O18" s="318"/>
      <c r="P18" s="305"/>
      <c r="Q18" s="312"/>
      <c r="R18" s="312"/>
      <c r="S18" s="318"/>
      <c r="T18" s="840">
        <f t="shared" si="0"/>
        <v>122</v>
      </c>
      <c r="U18" s="540">
        <f t="shared" si="1"/>
        <v>50767.7</v>
      </c>
      <c r="V18" s="950"/>
      <c r="W18" s="950"/>
    </row>
    <row r="19" spans="1:23" ht="18" customHeight="1">
      <c r="A19" s="42" t="s">
        <v>27</v>
      </c>
      <c r="B19" s="305"/>
      <c r="C19" s="542"/>
      <c r="D19" s="45"/>
      <c r="E19" s="307"/>
      <c r="F19" s="305"/>
      <c r="G19" s="45"/>
      <c r="H19" s="45"/>
      <c r="I19" s="45"/>
      <c r="J19" s="45"/>
      <c r="K19" s="312"/>
      <c r="L19" s="45"/>
      <c r="M19" s="45"/>
      <c r="N19" s="45"/>
      <c r="O19" s="319"/>
      <c r="P19" s="305"/>
      <c r="Q19" s="45"/>
      <c r="R19" s="312"/>
      <c r="S19" s="319"/>
      <c r="T19" s="840">
        <f t="shared" si="0"/>
        <v>0</v>
      </c>
      <c r="U19" s="540">
        <f t="shared" si="1"/>
        <v>0</v>
      </c>
      <c r="V19" s="950"/>
      <c r="W19" s="950"/>
    </row>
    <row r="20" spans="1:23" ht="18" customHeight="1">
      <c r="A20" s="42" t="s">
        <v>28</v>
      </c>
      <c r="B20" s="305">
        <v>3</v>
      </c>
      <c r="C20" s="542">
        <v>1490.4</v>
      </c>
      <c r="D20" s="45"/>
      <c r="E20" s="307"/>
      <c r="F20" s="305"/>
      <c r="G20" s="312"/>
      <c r="H20" s="45"/>
      <c r="I20" s="45"/>
      <c r="J20" s="45"/>
      <c r="K20" s="312"/>
      <c r="L20" s="312"/>
      <c r="M20" s="312"/>
      <c r="N20" s="45"/>
      <c r="O20" s="319"/>
      <c r="P20" s="305"/>
      <c r="Q20" s="45"/>
      <c r="R20" s="312"/>
      <c r="S20" s="319"/>
      <c r="T20" s="840">
        <f t="shared" si="0"/>
        <v>3</v>
      </c>
      <c r="U20" s="540">
        <f t="shared" si="1"/>
        <v>1490.4</v>
      </c>
      <c r="V20" s="950"/>
      <c r="W20" s="950"/>
    </row>
    <row r="21" spans="1:23" ht="18" customHeight="1">
      <c r="A21" s="42" t="s">
        <v>29</v>
      </c>
      <c r="B21" s="305"/>
      <c r="C21" s="542"/>
      <c r="D21" s="45"/>
      <c r="E21" s="307">
        <v>441.4</v>
      </c>
      <c r="F21" s="305"/>
      <c r="G21" s="312"/>
      <c r="H21" s="45"/>
      <c r="I21" s="45"/>
      <c r="J21" s="45"/>
      <c r="K21" s="312"/>
      <c r="L21" s="312"/>
      <c r="M21" s="312"/>
      <c r="N21" s="45"/>
      <c r="O21" s="319"/>
      <c r="P21" s="305"/>
      <c r="Q21" s="45"/>
      <c r="R21" s="312"/>
      <c r="S21" s="319"/>
      <c r="T21" s="840">
        <f t="shared" si="0"/>
        <v>0</v>
      </c>
      <c r="U21" s="540">
        <f t="shared" si="1"/>
        <v>441.4</v>
      </c>
      <c r="V21" s="950"/>
      <c r="W21" s="950"/>
    </row>
    <row r="22" spans="1:23" s="257" customFormat="1" ht="17.25" customHeight="1">
      <c r="A22" s="42" t="s">
        <v>30</v>
      </c>
      <c r="B22" s="305"/>
      <c r="C22" s="542"/>
      <c r="D22" s="45"/>
      <c r="E22" s="301"/>
      <c r="F22" s="305"/>
      <c r="G22" s="301"/>
      <c r="H22" s="45"/>
      <c r="I22" s="301"/>
      <c r="J22" s="45"/>
      <c r="K22" s="301"/>
      <c r="L22" s="301"/>
      <c r="M22" s="301"/>
      <c r="N22" s="301"/>
      <c r="O22" s="307"/>
      <c r="P22" s="305"/>
      <c r="Q22" s="45"/>
      <c r="R22" s="312"/>
      <c r="S22" s="319"/>
      <c r="T22" s="840">
        <f t="shared" si="0"/>
        <v>0</v>
      </c>
      <c r="U22" s="540">
        <f t="shared" si="1"/>
        <v>0</v>
      </c>
      <c r="V22" s="950"/>
      <c r="W22" s="950"/>
    </row>
    <row r="23" spans="1:23" ht="19.5">
      <c r="A23" s="193" t="s">
        <v>31</v>
      </c>
      <c r="B23" s="305">
        <v>23</v>
      </c>
      <c r="C23" s="542">
        <v>1414.1</v>
      </c>
      <c r="D23" s="926"/>
      <c r="E23" s="927"/>
      <c r="F23" s="928"/>
      <c r="G23" s="927"/>
      <c r="H23" s="927"/>
      <c r="I23" s="927"/>
      <c r="J23" s="929">
        <v>5</v>
      </c>
      <c r="K23" s="930">
        <v>133.4</v>
      </c>
      <c r="L23" s="930"/>
      <c r="M23" s="930"/>
      <c r="N23" s="927">
        <v>20.3</v>
      </c>
      <c r="O23" s="931"/>
      <c r="P23" s="932"/>
      <c r="Q23" s="926"/>
      <c r="R23" s="933"/>
      <c r="S23" s="934"/>
      <c r="T23" s="840">
        <f t="shared" si="0"/>
        <v>23</v>
      </c>
      <c r="U23" s="540">
        <f t="shared" si="1"/>
        <v>1567.8</v>
      </c>
      <c r="V23" s="950"/>
      <c r="W23" s="950"/>
    </row>
    <row r="24" spans="1:23" ht="18" customHeight="1">
      <c r="A24" s="391" t="s">
        <v>319</v>
      </c>
      <c r="B24" s="527"/>
      <c r="C24" s="349"/>
      <c r="D24" s="529"/>
      <c r="E24" s="530"/>
      <c r="F24" s="527"/>
      <c r="G24" s="528"/>
      <c r="H24" s="529"/>
      <c r="I24" s="528"/>
      <c r="J24" s="529"/>
      <c r="K24" s="528"/>
      <c r="L24" s="528"/>
      <c r="M24" s="528"/>
      <c r="N24" s="528"/>
      <c r="O24" s="530"/>
      <c r="P24" s="527"/>
      <c r="Q24" s="529"/>
      <c r="R24" s="531"/>
      <c r="S24" s="532"/>
      <c r="T24" s="403"/>
      <c r="U24" s="349"/>
      <c r="V24" s="950"/>
      <c r="W24" s="950"/>
    </row>
    <row r="25" spans="1:23" ht="17.25" customHeight="1">
      <c r="A25" s="42" t="s">
        <v>128</v>
      </c>
      <c r="B25" s="305">
        <v>3</v>
      </c>
      <c r="C25" s="542">
        <v>361.3</v>
      </c>
      <c r="D25" s="45">
        <v>2</v>
      </c>
      <c r="E25" s="307">
        <v>2689.4</v>
      </c>
      <c r="F25" s="305"/>
      <c r="G25" s="301"/>
      <c r="H25" s="45"/>
      <c r="I25" s="301"/>
      <c r="J25" s="45">
        <v>5</v>
      </c>
      <c r="K25" s="312">
        <v>1161.1</v>
      </c>
      <c r="L25" s="312"/>
      <c r="M25" s="312"/>
      <c r="N25" s="45"/>
      <c r="O25" s="319"/>
      <c r="P25" s="305"/>
      <c r="Q25" s="312"/>
      <c r="R25" s="312"/>
      <c r="S25" s="319"/>
      <c r="T25" s="840">
        <f>SUM(B25,H25,D25,F25)</f>
        <v>5</v>
      </c>
      <c r="U25" s="540">
        <f>SUM(C25,E25,G25,I25,K25,N25,O25,M25,Q25,R25,S25)</f>
        <v>4211.8</v>
      </c>
      <c r="V25" s="950"/>
      <c r="W25" s="950"/>
    </row>
    <row r="26" spans="1:23" ht="17.25" customHeight="1">
      <c r="A26" s="42" t="s">
        <v>291</v>
      </c>
      <c r="B26" s="305"/>
      <c r="C26" s="542"/>
      <c r="D26" s="45"/>
      <c r="E26" s="307"/>
      <c r="F26" s="305"/>
      <c r="G26" s="312"/>
      <c r="H26" s="45"/>
      <c r="I26" s="45"/>
      <c r="J26" s="45"/>
      <c r="K26" s="312"/>
      <c r="L26" s="45"/>
      <c r="M26" s="45"/>
      <c r="N26" s="312">
        <v>3216.4</v>
      </c>
      <c r="O26" s="319"/>
      <c r="P26" s="305"/>
      <c r="Q26" s="312"/>
      <c r="R26" s="312"/>
      <c r="S26" s="319"/>
      <c r="T26" s="840">
        <f>SUM(B26,H26,D26,F26)</f>
        <v>0</v>
      </c>
      <c r="U26" s="540">
        <f>SUM(C26,E26,G26,I26,K26,N26,O26,M26,Q26,R26,S26)</f>
        <v>3216.4</v>
      </c>
      <c r="V26" s="950"/>
      <c r="W26" s="950"/>
    </row>
    <row r="27" spans="1:23" ht="18" customHeight="1">
      <c r="A27" s="391" t="s">
        <v>62</v>
      </c>
      <c r="B27" s="527"/>
      <c r="C27" s="349"/>
      <c r="D27" s="529"/>
      <c r="E27" s="530"/>
      <c r="F27" s="527"/>
      <c r="G27" s="528"/>
      <c r="H27" s="529"/>
      <c r="I27" s="528"/>
      <c r="J27" s="529"/>
      <c r="K27" s="528"/>
      <c r="L27" s="528"/>
      <c r="M27" s="528"/>
      <c r="N27" s="528"/>
      <c r="O27" s="530"/>
      <c r="P27" s="527"/>
      <c r="Q27" s="529"/>
      <c r="R27" s="531"/>
      <c r="S27" s="532"/>
      <c r="T27" s="403"/>
      <c r="U27" s="349"/>
      <c r="V27" s="950"/>
      <c r="W27" s="950"/>
    </row>
    <row r="28" spans="1:23" ht="17.25" customHeight="1">
      <c r="A28" s="42" t="s">
        <v>158</v>
      </c>
      <c r="B28" s="305">
        <v>2</v>
      </c>
      <c r="C28" s="542">
        <v>233</v>
      </c>
      <c r="D28" s="45"/>
      <c r="E28" s="307"/>
      <c r="F28" s="305"/>
      <c r="G28" s="45"/>
      <c r="H28" s="45"/>
      <c r="I28" s="45"/>
      <c r="J28" s="45"/>
      <c r="K28" s="45"/>
      <c r="L28" s="45"/>
      <c r="M28" s="45"/>
      <c r="N28" s="312"/>
      <c r="O28" s="319"/>
      <c r="P28" s="305"/>
      <c r="Q28" s="312"/>
      <c r="R28" s="312"/>
      <c r="S28" s="319"/>
      <c r="T28" s="46">
        <f aca="true" t="shared" si="2" ref="T28:T41">SUM(B28,H28,D28,F28)</f>
        <v>2</v>
      </c>
      <c r="U28" s="540">
        <f aca="true" t="shared" si="3" ref="U28:U41">SUM(C28,E28,G28,I28,K28,N28,O28,Q28,R28,S28)</f>
        <v>233</v>
      </c>
      <c r="V28" s="950"/>
      <c r="W28" s="950"/>
    </row>
    <row r="29" spans="1:23" ht="17.25" customHeight="1">
      <c r="A29" s="42" t="s">
        <v>36</v>
      </c>
      <c r="B29" s="305">
        <v>2</v>
      </c>
      <c r="C29" s="542">
        <v>454.6</v>
      </c>
      <c r="D29" s="45"/>
      <c r="E29" s="307"/>
      <c r="F29" s="305"/>
      <c r="G29" s="301"/>
      <c r="H29" s="45"/>
      <c r="I29" s="301"/>
      <c r="J29" s="45"/>
      <c r="K29" s="301"/>
      <c r="L29" s="301"/>
      <c r="M29" s="301"/>
      <c r="N29" s="301"/>
      <c r="O29" s="307"/>
      <c r="P29" s="305"/>
      <c r="Q29" s="45"/>
      <c r="R29" s="312"/>
      <c r="S29" s="319"/>
      <c r="T29" s="46">
        <f t="shared" si="2"/>
        <v>2</v>
      </c>
      <c r="U29" s="540">
        <f t="shared" si="3"/>
        <v>454.6</v>
      </c>
      <c r="V29" s="950"/>
      <c r="W29" s="950"/>
    </row>
    <row r="30" spans="1:23" ht="17.25" customHeight="1">
      <c r="A30" s="42" t="s">
        <v>181</v>
      </c>
      <c r="B30" s="305"/>
      <c r="C30" s="542"/>
      <c r="D30" s="45"/>
      <c r="E30" s="307">
        <v>510.5</v>
      </c>
      <c r="F30" s="305"/>
      <c r="G30" s="301"/>
      <c r="H30" s="45"/>
      <c r="I30" s="301"/>
      <c r="J30" s="45"/>
      <c r="K30" s="301"/>
      <c r="L30" s="301"/>
      <c r="M30" s="301"/>
      <c r="N30" s="301"/>
      <c r="O30" s="307"/>
      <c r="P30" s="305"/>
      <c r="Q30" s="45"/>
      <c r="R30" s="312"/>
      <c r="S30" s="319"/>
      <c r="T30" s="46">
        <f t="shared" si="2"/>
        <v>0</v>
      </c>
      <c r="U30" s="540">
        <f t="shared" si="3"/>
        <v>510.5</v>
      </c>
      <c r="V30" s="950"/>
      <c r="W30" s="950"/>
    </row>
    <row r="31" spans="1:23" ht="17.25" customHeight="1">
      <c r="A31" s="42" t="s">
        <v>37</v>
      </c>
      <c r="B31" s="305">
        <v>2</v>
      </c>
      <c r="C31" s="542">
        <v>313.6</v>
      </c>
      <c r="D31" s="45"/>
      <c r="E31" s="307">
        <v>502.9</v>
      </c>
      <c r="F31" s="305"/>
      <c r="G31" s="45"/>
      <c r="H31" s="45"/>
      <c r="I31" s="45"/>
      <c r="J31" s="45"/>
      <c r="K31" s="312"/>
      <c r="L31" s="45"/>
      <c r="M31" s="45"/>
      <c r="N31" s="45"/>
      <c r="O31" s="319"/>
      <c r="P31" s="305"/>
      <c r="Q31" s="45"/>
      <c r="R31" s="312"/>
      <c r="S31" s="319"/>
      <c r="T31" s="46">
        <f t="shared" si="2"/>
        <v>2</v>
      </c>
      <c r="U31" s="540">
        <f t="shared" si="3"/>
        <v>816.5</v>
      </c>
      <c r="V31" s="950"/>
      <c r="W31" s="950"/>
    </row>
    <row r="32" spans="1:23" ht="17.25" customHeight="1">
      <c r="A32" s="42" t="s">
        <v>297</v>
      </c>
      <c r="B32" s="305"/>
      <c r="C32" s="542"/>
      <c r="D32" s="45"/>
      <c r="E32" s="307"/>
      <c r="F32" s="305"/>
      <c r="G32" s="301"/>
      <c r="H32" s="45"/>
      <c r="I32" s="301"/>
      <c r="J32" s="45">
        <v>4</v>
      </c>
      <c r="K32" s="301">
        <v>354.2</v>
      </c>
      <c r="L32" s="301"/>
      <c r="M32" s="301"/>
      <c r="N32" s="301"/>
      <c r="O32" s="307"/>
      <c r="P32" s="305"/>
      <c r="Q32" s="45"/>
      <c r="R32" s="312"/>
      <c r="S32" s="319"/>
      <c r="T32" s="46">
        <f t="shared" si="2"/>
        <v>0</v>
      </c>
      <c r="U32" s="540">
        <f t="shared" si="3"/>
        <v>354.2</v>
      </c>
      <c r="V32" s="950"/>
      <c r="W32" s="950"/>
    </row>
    <row r="33" spans="1:23" ht="17.25" customHeight="1">
      <c r="A33" s="42" t="s">
        <v>343</v>
      </c>
      <c r="B33" s="305">
        <v>1</v>
      </c>
      <c r="C33" s="542">
        <v>240.5</v>
      </c>
      <c r="D33" s="45">
        <v>1</v>
      </c>
      <c r="E33" s="307">
        <v>629.9</v>
      </c>
      <c r="F33" s="305"/>
      <c r="G33" s="301"/>
      <c r="H33" s="45"/>
      <c r="I33" s="301"/>
      <c r="J33" s="45"/>
      <c r="K33" s="301"/>
      <c r="L33" s="301"/>
      <c r="M33" s="301"/>
      <c r="N33" s="301"/>
      <c r="O33" s="307"/>
      <c r="P33" s="305"/>
      <c r="Q33" s="45"/>
      <c r="R33" s="312"/>
      <c r="S33" s="319"/>
      <c r="T33" s="46">
        <f>SUM(B33,H33,D33,F33)</f>
        <v>2</v>
      </c>
      <c r="U33" s="540">
        <f>SUM(C33,E33,G33,I33,K33,N33,O33,Q33,R33,S33)</f>
        <v>870.4</v>
      </c>
      <c r="V33" s="950"/>
      <c r="W33" s="950"/>
    </row>
    <row r="34" spans="1:23" ht="17.25" customHeight="1">
      <c r="A34" s="42" t="s">
        <v>38</v>
      </c>
      <c r="B34" s="305">
        <v>2</v>
      </c>
      <c r="C34" s="542">
        <v>410</v>
      </c>
      <c r="D34" s="45"/>
      <c r="E34" s="307">
        <v>59.6</v>
      </c>
      <c r="F34" s="305"/>
      <c r="G34" s="45"/>
      <c r="H34" s="45"/>
      <c r="I34" s="45"/>
      <c r="J34" s="45"/>
      <c r="K34" s="312"/>
      <c r="L34" s="312"/>
      <c r="M34" s="312"/>
      <c r="N34" s="312"/>
      <c r="O34" s="319"/>
      <c r="P34" s="305"/>
      <c r="Q34" s="45"/>
      <c r="R34" s="312"/>
      <c r="S34" s="319"/>
      <c r="T34" s="46">
        <f t="shared" si="2"/>
        <v>2</v>
      </c>
      <c r="U34" s="540">
        <f t="shared" si="3"/>
        <v>469.6</v>
      </c>
      <c r="V34" s="950"/>
      <c r="W34" s="950"/>
    </row>
    <row r="35" spans="1:23" ht="17.25" customHeight="1">
      <c r="A35" s="42" t="s">
        <v>42</v>
      </c>
      <c r="B35" s="305">
        <v>4</v>
      </c>
      <c r="C35" s="542">
        <v>692.6</v>
      </c>
      <c r="D35" s="45"/>
      <c r="E35" s="307">
        <v>2238.39</v>
      </c>
      <c r="F35" s="305">
        <v>5</v>
      </c>
      <c r="G35" s="45">
        <v>548</v>
      </c>
      <c r="H35" s="45"/>
      <c r="I35" s="312">
        <v>232.9</v>
      </c>
      <c r="J35" s="45"/>
      <c r="K35" s="312"/>
      <c r="L35" s="45"/>
      <c r="M35" s="45"/>
      <c r="N35" s="312"/>
      <c r="O35" s="319"/>
      <c r="P35" s="305"/>
      <c r="Q35" s="45"/>
      <c r="R35" s="312"/>
      <c r="S35" s="319"/>
      <c r="T35" s="46">
        <f t="shared" si="2"/>
        <v>9</v>
      </c>
      <c r="U35" s="540">
        <f t="shared" si="3"/>
        <v>3711.89</v>
      </c>
      <c r="V35" s="950"/>
      <c r="W35" s="950"/>
    </row>
    <row r="36" spans="1:23" ht="17.25" customHeight="1">
      <c r="A36" s="42" t="s">
        <v>43</v>
      </c>
      <c r="B36" s="305">
        <v>2</v>
      </c>
      <c r="C36" s="542">
        <v>265.6</v>
      </c>
      <c r="D36" s="45"/>
      <c r="E36" s="307"/>
      <c r="F36" s="305"/>
      <c r="G36" s="45"/>
      <c r="H36" s="45"/>
      <c r="I36" s="312"/>
      <c r="J36" s="45"/>
      <c r="K36" s="45"/>
      <c r="L36" s="45"/>
      <c r="M36" s="45"/>
      <c r="N36" s="45"/>
      <c r="O36" s="319"/>
      <c r="P36" s="305"/>
      <c r="Q36" s="45"/>
      <c r="R36" s="312"/>
      <c r="S36" s="319"/>
      <c r="T36" s="46">
        <f t="shared" si="2"/>
        <v>2</v>
      </c>
      <c r="U36" s="540">
        <f t="shared" si="3"/>
        <v>265.6</v>
      </c>
      <c r="V36" s="950"/>
      <c r="W36" s="950"/>
    </row>
    <row r="37" spans="1:23" ht="17.25" customHeight="1">
      <c r="A37" s="42" t="s">
        <v>44</v>
      </c>
      <c r="B37" s="305">
        <v>6</v>
      </c>
      <c r="C37" s="542">
        <v>1044.7</v>
      </c>
      <c r="D37" s="45"/>
      <c r="E37" s="307"/>
      <c r="F37" s="305">
        <v>6</v>
      </c>
      <c r="G37" s="312">
        <v>165</v>
      </c>
      <c r="H37" s="45"/>
      <c r="I37" s="312">
        <v>286.3</v>
      </c>
      <c r="J37" s="45"/>
      <c r="K37" s="312"/>
      <c r="L37" s="45"/>
      <c r="M37" s="45"/>
      <c r="N37" s="312">
        <v>446.8</v>
      </c>
      <c r="O37" s="319"/>
      <c r="P37" s="305"/>
      <c r="Q37" s="45"/>
      <c r="R37" s="312"/>
      <c r="S37" s="319"/>
      <c r="T37" s="46">
        <f t="shared" si="2"/>
        <v>12</v>
      </c>
      <c r="U37" s="540">
        <f t="shared" si="3"/>
        <v>1942.8</v>
      </c>
      <c r="V37" s="950"/>
      <c r="W37" s="950"/>
    </row>
    <row r="38" spans="1:23" ht="17.25" customHeight="1">
      <c r="A38" s="42" t="s">
        <v>163</v>
      </c>
      <c r="B38" s="305">
        <v>3</v>
      </c>
      <c r="C38" s="542">
        <v>282.3</v>
      </c>
      <c r="D38" s="45"/>
      <c r="E38" s="307"/>
      <c r="F38" s="305"/>
      <c r="G38" s="45"/>
      <c r="H38" s="45"/>
      <c r="I38" s="45"/>
      <c r="J38" s="45"/>
      <c r="K38" s="312"/>
      <c r="L38" s="45"/>
      <c r="M38" s="45"/>
      <c r="N38" s="45"/>
      <c r="O38" s="319"/>
      <c r="P38" s="305"/>
      <c r="Q38" s="45"/>
      <c r="R38" s="312"/>
      <c r="S38" s="319"/>
      <c r="T38" s="46">
        <f t="shared" si="2"/>
        <v>3</v>
      </c>
      <c r="U38" s="540">
        <f t="shared" si="3"/>
        <v>282.3</v>
      </c>
      <c r="V38" s="950"/>
      <c r="W38" s="950"/>
    </row>
    <row r="39" spans="1:23" ht="17.25" customHeight="1">
      <c r="A39" s="42" t="s">
        <v>45</v>
      </c>
      <c r="B39" s="305">
        <v>5</v>
      </c>
      <c r="C39" s="542">
        <v>575.5</v>
      </c>
      <c r="D39" s="45"/>
      <c r="E39" s="307"/>
      <c r="F39" s="305"/>
      <c r="G39" s="45"/>
      <c r="H39" s="45"/>
      <c r="I39" s="45"/>
      <c r="J39" s="45"/>
      <c r="K39" s="312"/>
      <c r="L39" s="312"/>
      <c r="M39" s="312"/>
      <c r="N39" s="45"/>
      <c r="O39" s="319"/>
      <c r="P39" s="305"/>
      <c r="Q39" s="312"/>
      <c r="R39" s="312"/>
      <c r="S39" s="319"/>
      <c r="T39" s="46">
        <f t="shared" si="2"/>
        <v>5</v>
      </c>
      <c r="U39" s="540">
        <f t="shared" si="3"/>
        <v>575.5</v>
      </c>
      <c r="V39" s="950"/>
      <c r="W39" s="950"/>
    </row>
    <row r="40" spans="1:23" ht="17.25" customHeight="1">
      <c r="A40" s="42" t="s">
        <v>46</v>
      </c>
      <c r="B40" s="305">
        <v>2</v>
      </c>
      <c r="C40" s="542">
        <v>243.3</v>
      </c>
      <c r="D40" s="45">
        <v>1</v>
      </c>
      <c r="E40" s="307">
        <v>2173.3</v>
      </c>
      <c r="F40" s="305"/>
      <c r="G40" s="45"/>
      <c r="H40" s="45"/>
      <c r="I40" s="45"/>
      <c r="J40" s="45"/>
      <c r="K40" s="312"/>
      <c r="L40" s="312"/>
      <c r="M40" s="312"/>
      <c r="N40" s="312"/>
      <c r="O40" s="319"/>
      <c r="P40" s="305"/>
      <c r="Q40" s="312"/>
      <c r="R40" s="312"/>
      <c r="S40" s="319"/>
      <c r="T40" s="46">
        <f t="shared" si="2"/>
        <v>3</v>
      </c>
      <c r="U40" s="540">
        <f t="shared" si="3"/>
        <v>2416.6000000000004</v>
      </c>
      <c r="V40" s="950"/>
      <c r="W40" s="950"/>
    </row>
    <row r="41" spans="1:23" ht="17.25" customHeight="1">
      <c r="A41" s="42" t="s">
        <v>303</v>
      </c>
      <c r="B41" s="305">
        <v>2</v>
      </c>
      <c r="C41" s="542">
        <v>398</v>
      </c>
      <c r="D41" s="45"/>
      <c r="E41" s="307"/>
      <c r="F41" s="305"/>
      <c r="G41" s="45"/>
      <c r="H41" s="45"/>
      <c r="I41" s="45"/>
      <c r="J41" s="45"/>
      <c r="K41" s="312"/>
      <c r="L41" s="312"/>
      <c r="M41" s="312"/>
      <c r="N41" s="312"/>
      <c r="O41" s="319"/>
      <c r="P41" s="305"/>
      <c r="Q41" s="312"/>
      <c r="R41" s="312"/>
      <c r="S41" s="319"/>
      <c r="T41" s="46">
        <f t="shared" si="2"/>
        <v>2</v>
      </c>
      <c r="U41" s="540">
        <f t="shared" si="3"/>
        <v>398</v>
      </c>
      <c r="V41" s="950"/>
      <c r="W41" s="950"/>
    </row>
    <row r="42" spans="1:23" s="257" customFormat="1" ht="17.25" customHeight="1">
      <c r="A42" s="44" t="s">
        <v>47</v>
      </c>
      <c r="B42" s="306">
        <v>1</v>
      </c>
      <c r="C42" s="543">
        <v>168.4</v>
      </c>
      <c r="D42" s="206"/>
      <c r="E42" s="308">
        <v>860.5</v>
      </c>
      <c r="F42" s="306"/>
      <c r="G42" s="1003"/>
      <c r="H42" s="206"/>
      <c r="I42" s="1003"/>
      <c r="J42" s="206"/>
      <c r="K42" s="313"/>
      <c r="L42" s="313"/>
      <c r="M42" s="313"/>
      <c r="N42" s="313"/>
      <c r="O42" s="320"/>
      <c r="P42" s="306"/>
      <c r="Q42" s="206"/>
      <c r="R42" s="313"/>
      <c r="S42" s="320"/>
      <c r="T42" s="675">
        <f>SUM(B42,H42,D42,F42)</f>
        <v>1</v>
      </c>
      <c r="U42" s="936">
        <f>SUM(C42,E42,G42,I42,K42,N42,O42,M42,Q42,R42,S42)</f>
        <v>1028.9</v>
      </c>
      <c r="V42" s="950"/>
      <c r="W42" s="950"/>
    </row>
    <row r="43" spans="1:23" ht="18.75" customHeight="1">
      <c r="A43" s="391" t="s">
        <v>121</v>
      </c>
      <c r="B43" s="404"/>
      <c r="C43" s="406"/>
      <c r="D43" s="406"/>
      <c r="E43" s="406"/>
      <c r="F43" s="406"/>
      <c r="G43" s="406"/>
      <c r="H43" s="406"/>
      <c r="I43" s="405"/>
      <c r="J43" s="406"/>
      <c r="K43" s="405"/>
      <c r="L43" s="405"/>
      <c r="M43" s="405"/>
      <c r="N43" s="405"/>
      <c r="O43" s="407"/>
      <c r="P43" s="404"/>
      <c r="Q43" s="406"/>
      <c r="R43" s="408"/>
      <c r="S43" s="409"/>
      <c r="T43" s="403"/>
      <c r="U43" s="349"/>
      <c r="V43" s="950"/>
      <c r="W43" s="950"/>
    </row>
    <row r="44" spans="1:23" s="257" customFormat="1" ht="17.25" customHeight="1">
      <c r="A44" s="42" t="s">
        <v>293</v>
      </c>
      <c r="B44" s="305"/>
      <c r="C44" s="542"/>
      <c r="D44" s="45"/>
      <c r="E44" s="307"/>
      <c r="F44" s="305"/>
      <c r="G44" s="301"/>
      <c r="H44" s="45"/>
      <c r="I44" s="301"/>
      <c r="J44" s="45"/>
      <c r="K44" s="312"/>
      <c r="L44" s="312"/>
      <c r="M44" s="312"/>
      <c r="N44" s="312"/>
      <c r="O44" s="319"/>
      <c r="P44" s="305"/>
      <c r="Q44" s="45"/>
      <c r="R44" s="312"/>
      <c r="S44" s="319"/>
      <c r="T44" s="840">
        <f>SUM(B44,H44,D44,F44)</f>
        <v>0</v>
      </c>
      <c r="U44" s="325">
        <f>SUM(C44,E44,G44,I44,K44,N44,O44,M44,Q44,R44,S44)</f>
        <v>0</v>
      </c>
      <c r="V44" s="950"/>
      <c r="W44" s="950"/>
    </row>
    <row r="45" spans="1:23" s="257" customFormat="1" ht="17.25" customHeight="1">
      <c r="A45" s="42" t="s">
        <v>294</v>
      </c>
      <c r="B45" s="305"/>
      <c r="C45" s="542"/>
      <c r="D45" s="45"/>
      <c r="E45" s="307"/>
      <c r="F45" s="305"/>
      <c r="G45" s="301"/>
      <c r="H45" s="45"/>
      <c r="I45" s="301"/>
      <c r="J45" s="45">
        <v>6</v>
      </c>
      <c r="K45" s="312">
        <v>1011.4</v>
      </c>
      <c r="L45" s="312"/>
      <c r="M45" s="312"/>
      <c r="N45" s="312"/>
      <c r="O45" s="319"/>
      <c r="P45" s="305"/>
      <c r="Q45" s="45"/>
      <c r="R45" s="312"/>
      <c r="S45" s="319"/>
      <c r="T45" s="840">
        <f>SUM(B45,H45,D45,F45)</f>
        <v>0</v>
      </c>
      <c r="U45" s="325">
        <f>SUM(C45,E45,G45,I45,K45,N45,O45,M45,Q45,R45,S45)</f>
        <v>1011.4</v>
      </c>
      <c r="V45" s="950"/>
      <c r="W45" s="950"/>
    </row>
    <row r="46" spans="1:23" s="257" customFormat="1" ht="17.25" customHeight="1">
      <c r="A46" s="44" t="s">
        <v>33</v>
      </c>
      <c r="B46" s="306"/>
      <c r="C46" s="543"/>
      <c r="D46" s="206"/>
      <c r="E46" s="308"/>
      <c r="F46" s="306"/>
      <c r="G46" s="1003"/>
      <c r="H46" s="206"/>
      <c r="I46" s="1003"/>
      <c r="J46" s="206"/>
      <c r="K46" s="313"/>
      <c r="L46" s="313"/>
      <c r="M46" s="313"/>
      <c r="N46" s="313"/>
      <c r="O46" s="320"/>
      <c r="P46" s="306"/>
      <c r="Q46" s="206"/>
      <c r="R46" s="313"/>
      <c r="S46" s="320"/>
      <c r="T46" s="675">
        <f>SUM(B46,H46,D46,F46)</f>
        <v>0</v>
      </c>
      <c r="U46" s="936">
        <f>SUM(C46,E46,G46,I46,K46,N46,O46,M46,Q46,R46,S46)</f>
        <v>0</v>
      </c>
      <c r="V46" s="950"/>
      <c r="W46" s="950"/>
    </row>
    <row r="47" spans="1:23" s="194" customFormat="1" ht="17.25" customHeight="1" thickBot="1">
      <c r="A47" s="992" t="s">
        <v>555</v>
      </c>
      <c r="B47" s="993"/>
      <c r="C47" s="994"/>
      <c r="D47" s="995"/>
      <c r="E47" s="996"/>
      <c r="F47" s="993">
        <v>80</v>
      </c>
      <c r="G47" s="997">
        <v>583</v>
      </c>
      <c r="H47" s="995"/>
      <c r="I47" s="995"/>
      <c r="J47" s="995"/>
      <c r="K47" s="997"/>
      <c r="L47" s="997"/>
      <c r="M47" s="997"/>
      <c r="N47" s="995"/>
      <c r="O47" s="998">
        <v>19823.2</v>
      </c>
      <c r="P47" s="995"/>
      <c r="Q47" s="995"/>
      <c r="R47" s="997"/>
      <c r="S47" s="999"/>
      <c r="T47" s="1000">
        <f>SUM(B47,H47,D47,F47)</f>
        <v>80</v>
      </c>
      <c r="U47" s="1001">
        <f>SUM(C47,E47,G47,I47,K47,N47,O47,M47,Q47,R47,S47)</f>
        <v>20406.2</v>
      </c>
      <c r="V47" s="950"/>
      <c r="W47" s="950"/>
    </row>
    <row r="48" spans="1:21" s="536" customFormat="1" ht="17.25" customHeight="1" thickBot="1">
      <c r="A48" s="535" t="s">
        <v>53</v>
      </c>
      <c r="B48" s="714">
        <f aca="true" t="shared" si="4" ref="B48:O48">SUM(B6:B47)</f>
        <v>244</v>
      </c>
      <c r="C48" s="745">
        <f t="shared" si="4"/>
        <v>21260.299999999996</v>
      </c>
      <c r="D48" s="746">
        <f t="shared" si="4"/>
        <v>107</v>
      </c>
      <c r="E48" s="747">
        <f t="shared" si="4"/>
        <v>79082.78999999998</v>
      </c>
      <c r="F48" s="714">
        <f t="shared" si="4"/>
        <v>1474</v>
      </c>
      <c r="G48" s="745">
        <f t="shared" si="4"/>
        <v>33905.299999999996</v>
      </c>
      <c r="H48" s="746">
        <f t="shared" si="4"/>
        <v>14</v>
      </c>
      <c r="I48" s="747">
        <f t="shared" si="4"/>
        <v>22331.2</v>
      </c>
      <c r="J48" s="714">
        <f t="shared" si="4"/>
        <v>285</v>
      </c>
      <c r="K48" s="745">
        <f t="shared" si="4"/>
        <v>37168.6</v>
      </c>
      <c r="L48" s="714">
        <f t="shared" si="4"/>
        <v>34</v>
      </c>
      <c r="M48" s="745">
        <f t="shared" si="4"/>
        <v>9658.7</v>
      </c>
      <c r="N48" s="745">
        <f t="shared" si="4"/>
        <v>39061.30000000001</v>
      </c>
      <c r="O48" s="747">
        <f t="shared" si="4"/>
        <v>102633.7</v>
      </c>
      <c r="P48" s="714">
        <f>SUM(P6:P46)</f>
        <v>0</v>
      </c>
      <c r="Q48" s="745">
        <f>SUM(Q6:Q46)</f>
        <v>0</v>
      </c>
      <c r="R48" s="745">
        <f>SUM(R6:R47)</f>
        <v>9.2</v>
      </c>
      <c r="S48" s="715">
        <f>SUM(S6:S46)</f>
        <v>0</v>
      </c>
      <c r="T48" s="323">
        <f>SUM(T6:T47)</f>
        <v>1839</v>
      </c>
      <c r="U48" s="541">
        <f>SUM(U6:U47)</f>
        <v>345111.09</v>
      </c>
    </row>
    <row r="49" spans="1:21" s="47" customFormat="1" ht="17.25" customHeight="1">
      <c r="A49" s="9" t="s">
        <v>123</v>
      </c>
      <c r="B49" s="43"/>
      <c r="C49" s="302"/>
      <c r="D49" s="43"/>
      <c r="E49" s="302"/>
      <c r="F49" s="302"/>
      <c r="G49" s="302"/>
      <c r="H49" s="43"/>
      <c r="I49" s="302"/>
      <c r="J49" s="43"/>
      <c r="K49" s="302"/>
      <c r="L49" s="302"/>
      <c r="M49" s="302"/>
      <c r="N49" s="302"/>
      <c r="O49" s="302"/>
      <c r="P49" s="43"/>
      <c r="Q49" s="43"/>
      <c r="R49" s="314"/>
      <c r="S49" s="43"/>
      <c r="T49" s="43"/>
      <c r="U49" s="302"/>
    </row>
    <row r="50" spans="1:21" s="50" customFormat="1" ht="17.25" customHeight="1">
      <c r="A50" s="48" t="s">
        <v>140</v>
      </c>
      <c r="B50" s="51"/>
      <c r="C50" s="303"/>
      <c r="D50" s="51"/>
      <c r="E50" s="303"/>
      <c r="F50" s="303"/>
      <c r="G50" s="303"/>
      <c r="H50" s="51"/>
      <c r="I50" s="303"/>
      <c r="J50" s="51"/>
      <c r="K50" s="303"/>
      <c r="L50" s="303"/>
      <c r="M50" s="303"/>
      <c r="N50" s="303"/>
      <c r="O50" s="303"/>
      <c r="P50" s="51"/>
      <c r="Q50" s="51"/>
      <c r="R50" s="315"/>
      <c r="S50" s="51"/>
      <c r="T50" s="51"/>
      <c r="U50" s="303"/>
    </row>
    <row r="51" spans="1:21" s="47" customFormat="1" ht="15.75" customHeight="1">
      <c r="A51" s="48"/>
      <c r="B51" s="49"/>
      <c r="C51" s="304"/>
      <c r="D51" s="49"/>
      <c r="E51" s="304"/>
      <c r="F51" s="304"/>
      <c r="G51" s="304"/>
      <c r="H51" s="49"/>
      <c r="I51" s="304"/>
      <c r="J51" s="49"/>
      <c r="K51" s="304"/>
      <c r="L51" s="304"/>
      <c r="M51" s="304"/>
      <c r="N51" s="304"/>
      <c r="O51" s="304"/>
      <c r="P51" s="49"/>
      <c r="Q51" s="49"/>
      <c r="R51" s="316"/>
      <c r="S51" s="113"/>
      <c r="T51" s="52"/>
      <c r="U51" s="311"/>
    </row>
    <row r="52" spans="3:21" s="113" customFormat="1" ht="15.75" customHeight="1">
      <c r="C52" s="262"/>
      <c r="E52" s="262"/>
      <c r="F52" s="262"/>
      <c r="G52" s="262"/>
      <c r="I52" s="262"/>
      <c r="K52" s="262"/>
      <c r="L52" s="262"/>
      <c r="M52" s="262"/>
      <c r="N52" s="262"/>
      <c r="O52" s="262"/>
      <c r="R52" s="317"/>
      <c r="T52" s="52"/>
      <c r="U52" s="311"/>
    </row>
    <row r="53" spans="3:21" s="113" customFormat="1" ht="15.75" customHeight="1">
      <c r="C53" s="262"/>
      <c r="E53" s="262"/>
      <c r="F53" s="262"/>
      <c r="G53" s="262"/>
      <c r="I53" s="262"/>
      <c r="K53" s="262"/>
      <c r="L53" s="262"/>
      <c r="M53" s="262"/>
      <c r="N53" s="262"/>
      <c r="O53" s="262"/>
      <c r="R53" s="317"/>
      <c r="T53" s="52"/>
      <c r="U53" s="311"/>
    </row>
    <row r="54" spans="3:21" s="113" customFormat="1" ht="18" customHeight="1">
      <c r="C54" s="262"/>
      <c r="E54" s="262"/>
      <c r="F54" s="262"/>
      <c r="G54" s="262"/>
      <c r="I54" s="262"/>
      <c r="K54" s="262"/>
      <c r="L54" s="262"/>
      <c r="M54" s="262"/>
      <c r="N54" s="262"/>
      <c r="O54" s="262"/>
      <c r="R54" s="317"/>
      <c r="U54" s="262"/>
    </row>
    <row r="55" spans="3:21" s="113" customFormat="1" ht="18" customHeight="1">
      <c r="C55" s="262"/>
      <c r="E55" s="262"/>
      <c r="F55" s="262"/>
      <c r="G55" s="262"/>
      <c r="I55" s="262"/>
      <c r="K55" s="262"/>
      <c r="L55" s="262"/>
      <c r="M55" s="262"/>
      <c r="N55" s="262"/>
      <c r="O55" s="262"/>
      <c r="R55" s="317"/>
      <c r="U55" s="262"/>
    </row>
    <row r="56" spans="3:21" s="113" customFormat="1" ht="18" customHeight="1">
      <c r="C56" s="262"/>
      <c r="E56" s="262"/>
      <c r="F56" s="262"/>
      <c r="G56" s="262"/>
      <c r="I56" s="262"/>
      <c r="K56" s="262"/>
      <c r="L56" s="262"/>
      <c r="M56" s="262"/>
      <c r="N56" s="262"/>
      <c r="O56" s="262"/>
      <c r="R56" s="317"/>
      <c r="U56" s="262"/>
    </row>
    <row r="57" spans="3:21" s="113" customFormat="1" ht="16.5" customHeight="1">
      <c r="C57" s="262"/>
      <c r="E57" s="262"/>
      <c r="F57" s="262"/>
      <c r="G57" s="262"/>
      <c r="I57" s="262"/>
      <c r="K57" s="262"/>
      <c r="L57" s="262"/>
      <c r="M57" s="262"/>
      <c r="N57" s="262"/>
      <c r="O57" s="262"/>
      <c r="R57" s="317"/>
      <c r="U57" s="262"/>
    </row>
    <row r="58" spans="3:21" s="113" customFormat="1" ht="16.5" customHeight="1">
      <c r="C58" s="262"/>
      <c r="E58" s="262"/>
      <c r="F58" s="262"/>
      <c r="G58" s="262"/>
      <c r="I58" s="262"/>
      <c r="K58" s="262"/>
      <c r="L58" s="262"/>
      <c r="M58" s="262"/>
      <c r="N58" s="262"/>
      <c r="O58" s="262"/>
      <c r="R58" s="317"/>
      <c r="U58" s="262"/>
    </row>
    <row r="59" spans="3:21" s="113" customFormat="1" ht="16.5" customHeight="1">
      <c r="C59" s="262"/>
      <c r="E59" s="262"/>
      <c r="F59" s="262"/>
      <c r="G59" s="262"/>
      <c r="I59" s="262"/>
      <c r="K59" s="262"/>
      <c r="L59" s="262"/>
      <c r="M59" s="262"/>
      <c r="N59" s="262"/>
      <c r="O59" s="262"/>
      <c r="R59" s="317"/>
      <c r="U59" s="262"/>
    </row>
    <row r="60" spans="3:21" s="113" customFormat="1" ht="16.5" customHeight="1">
      <c r="C60" s="262"/>
      <c r="E60" s="262"/>
      <c r="F60" s="262"/>
      <c r="G60" s="262"/>
      <c r="I60" s="262"/>
      <c r="K60" s="262"/>
      <c r="L60" s="262"/>
      <c r="M60" s="262"/>
      <c r="N60" s="262"/>
      <c r="O60" s="262"/>
      <c r="R60" s="317"/>
      <c r="U60" s="262"/>
    </row>
    <row r="61" spans="3:21" s="113" customFormat="1" ht="16.5" customHeight="1">
      <c r="C61" s="262"/>
      <c r="E61" s="262"/>
      <c r="F61" s="262"/>
      <c r="G61" s="262"/>
      <c r="I61" s="262"/>
      <c r="K61" s="262"/>
      <c r="L61" s="262"/>
      <c r="M61" s="262"/>
      <c r="N61" s="262"/>
      <c r="O61" s="262"/>
      <c r="R61" s="317"/>
      <c r="U61" s="262"/>
    </row>
    <row r="62" spans="3:21" s="113" customFormat="1" ht="16.5" customHeight="1">
      <c r="C62" s="262"/>
      <c r="E62" s="262"/>
      <c r="F62" s="262"/>
      <c r="G62" s="262"/>
      <c r="I62" s="262"/>
      <c r="K62" s="262"/>
      <c r="L62" s="262"/>
      <c r="M62" s="262"/>
      <c r="N62" s="262"/>
      <c r="O62" s="262"/>
      <c r="R62" s="317"/>
      <c r="U62" s="262"/>
    </row>
    <row r="63" spans="3:21" s="113" customFormat="1" ht="16.5" customHeight="1">
      <c r="C63" s="262"/>
      <c r="E63" s="262"/>
      <c r="F63" s="262"/>
      <c r="G63" s="262"/>
      <c r="I63" s="262"/>
      <c r="K63" s="262"/>
      <c r="L63" s="262"/>
      <c r="M63" s="262"/>
      <c r="N63" s="262"/>
      <c r="O63" s="262"/>
      <c r="R63" s="317"/>
      <c r="U63" s="262"/>
    </row>
    <row r="64" spans="3:21" s="113" customFormat="1" ht="16.5" customHeight="1">
      <c r="C64" s="262"/>
      <c r="E64" s="262"/>
      <c r="F64" s="262"/>
      <c r="G64" s="262"/>
      <c r="I64" s="262"/>
      <c r="K64" s="262"/>
      <c r="L64" s="262"/>
      <c r="M64" s="262"/>
      <c r="N64" s="262"/>
      <c r="O64" s="262"/>
      <c r="R64" s="317"/>
      <c r="U64" s="262"/>
    </row>
    <row r="65" spans="3:21" s="113" customFormat="1" ht="17.25" customHeight="1">
      <c r="C65" s="262"/>
      <c r="E65" s="262"/>
      <c r="F65" s="262"/>
      <c r="G65" s="262"/>
      <c r="I65" s="262"/>
      <c r="K65" s="262"/>
      <c r="L65" s="262"/>
      <c r="M65" s="262"/>
      <c r="N65" s="262"/>
      <c r="O65" s="262"/>
      <c r="R65" s="317"/>
      <c r="U65" s="262"/>
    </row>
    <row r="66" spans="3:21" s="113" customFormat="1" ht="17.25" customHeight="1">
      <c r="C66" s="262"/>
      <c r="E66" s="262"/>
      <c r="F66" s="262"/>
      <c r="G66" s="262"/>
      <c r="I66" s="262"/>
      <c r="K66" s="262"/>
      <c r="L66" s="262"/>
      <c r="M66" s="262"/>
      <c r="N66" s="262"/>
      <c r="O66" s="262"/>
      <c r="R66" s="317"/>
      <c r="U66" s="262"/>
    </row>
    <row r="67" spans="3:21" s="113" customFormat="1" ht="17.25" customHeight="1">
      <c r="C67" s="262"/>
      <c r="E67" s="262"/>
      <c r="F67" s="262"/>
      <c r="G67" s="262"/>
      <c r="I67" s="262"/>
      <c r="K67" s="262"/>
      <c r="L67" s="262"/>
      <c r="M67" s="262"/>
      <c r="N67" s="262"/>
      <c r="O67" s="262"/>
      <c r="R67" s="317"/>
      <c r="U67" s="262"/>
    </row>
    <row r="68" spans="3:21" s="113" customFormat="1" ht="17.25" customHeight="1">
      <c r="C68" s="262"/>
      <c r="E68" s="262"/>
      <c r="F68" s="262"/>
      <c r="G68" s="262"/>
      <c r="I68" s="262"/>
      <c r="K68" s="262"/>
      <c r="L68" s="262"/>
      <c r="M68" s="262"/>
      <c r="N68" s="262"/>
      <c r="O68" s="262"/>
      <c r="R68" s="317"/>
      <c r="U68" s="262"/>
    </row>
    <row r="69" spans="3:21" s="113" customFormat="1" ht="16.5" customHeight="1">
      <c r="C69" s="262"/>
      <c r="E69" s="262"/>
      <c r="F69" s="262"/>
      <c r="G69" s="262"/>
      <c r="I69" s="262"/>
      <c r="K69" s="262"/>
      <c r="L69" s="262"/>
      <c r="M69" s="262"/>
      <c r="N69" s="262"/>
      <c r="O69" s="262"/>
      <c r="R69" s="317"/>
      <c r="U69" s="262"/>
    </row>
    <row r="70" spans="3:21" s="113" customFormat="1" ht="16.5" customHeight="1">
      <c r="C70" s="262"/>
      <c r="E70" s="262"/>
      <c r="F70" s="262"/>
      <c r="G70" s="262"/>
      <c r="I70" s="262"/>
      <c r="K70" s="262"/>
      <c r="L70" s="262"/>
      <c r="M70" s="262"/>
      <c r="N70" s="262"/>
      <c r="O70" s="262"/>
      <c r="R70" s="317"/>
      <c r="U70" s="262"/>
    </row>
    <row r="71" spans="3:21" s="113" customFormat="1" ht="16.5" customHeight="1">
      <c r="C71" s="262"/>
      <c r="E71" s="262"/>
      <c r="F71" s="262"/>
      <c r="G71" s="262"/>
      <c r="I71" s="262"/>
      <c r="K71" s="262"/>
      <c r="L71" s="262"/>
      <c r="M71" s="262"/>
      <c r="N71" s="262"/>
      <c r="O71" s="262"/>
      <c r="R71" s="317"/>
      <c r="U71" s="262"/>
    </row>
    <row r="72" spans="3:21" s="113" customFormat="1" ht="16.5" customHeight="1">
      <c r="C72" s="262"/>
      <c r="E72" s="262"/>
      <c r="F72" s="262"/>
      <c r="G72" s="262"/>
      <c r="I72" s="262"/>
      <c r="K72" s="262"/>
      <c r="L72" s="262"/>
      <c r="M72" s="262"/>
      <c r="N72" s="262"/>
      <c r="O72" s="262"/>
      <c r="R72" s="317"/>
      <c r="U72" s="262"/>
    </row>
    <row r="73" spans="3:21" s="113" customFormat="1" ht="16.5" customHeight="1">
      <c r="C73" s="262"/>
      <c r="E73" s="262"/>
      <c r="F73" s="262"/>
      <c r="G73" s="262"/>
      <c r="I73" s="262"/>
      <c r="K73" s="262"/>
      <c r="L73" s="262"/>
      <c r="M73" s="262"/>
      <c r="N73" s="262"/>
      <c r="O73" s="262"/>
      <c r="R73" s="317"/>
      <c r="U73" s="262"/>
    </row>
    <row r="74" spans="3:21" s="113" customFormat="1" ht="16.5" customHeight="1">
      <c r="C74" s="262"/>
      <c r="E74" s="262"/>
      <c r="F74" s="262"/>
      <c r="G74" s="262"/>
      <c r="I74" s="262"/>
      <c r="K74" s="262"/>
      <c r="L74" s="262"/>
      <c r="M74" s="262"/>
      <c r="N74" s="262"/>
      <c r="O74" s="262"/>
      <c r="R74" s="317"/>
      <c r="U74" s="262"/>
    </row>
    <row r="75" spans="3:21" s="113" customFormat="1" ht="18" customHeight="1">
      <c r="C75" s="262"/>
      <c r="E75" s="262"/>
      <c r="F75" s="262"/>
      <c r="G75" s="262"/>
      <c r="I75" s="262"/>
      <c r="K75" s="262"/>
      <c r="L75" s="262"/>
      <c r="M75" s="262"/>
      <c r="N75" s="262"/>
      <c r="O75" s="262"/>
      <c r="R75" s="317"/>
      <c r="U75" s="262"/>
    </row>
    <row r="76" spans="3:21" s="113" customFormat="1" ht="18" customHeight="1">
      <c r="C76" s="262"/>
      <c r="E76" s="262"/>
      <c r="F76" s="262"/>
      <c r="G76" s="262"/>
      <c r="I76" s="262"/>
      <c r="K76" s="262"/>
      <c r="L76" s="262"/>
      <c r="M76" s="262"/>
      <c r="N76" s="262"/>
      <c r="O76" s="262"/>
      <c r="R76" s="317"/>
      <c r="U76" s="262"/>
    </row>
    <row r="77" spans="3:21" s="113" customFormat="1" ht="18" customHeight="1">
      <c r="C77" s="262"/>
      <c r="E77" s="262"/>
      <c r="F77" s="262"/>
      <c r="G77" s="262"/>
      <c r="I77" s="262"/>
      <c r="K77" s="262"/>
      <c r="L77" s="262"/>
      <c r="M77" s="262"/>
      <c r="N77" s="262"/>
      <c r="O77" s="262"/>
      <c r="R77" s="317"/>
      <c r="U77" s="262"/>
    </row>
    <row r="78" spans="3:21" s="113" customFormat="1" ht="18" customHeight="1">
      <c r="C78" s="262"/>
      <c r="E78" s="262"/>
      <c r="F78" s="262"/>
      <c r="G78" s="262"/>
      <c r="I78" s="262"/>
      <c r="K78" s="262"/>
      <c r="L78" s="262"/>
      <c r="M78" s="262"/>
      <c r="N78" s="262"/>
      <c r="O78" s="262"/>
      <c r="R78" s="317"/>
      <c r="U78" s="262"/>
    </row>
    <row r="79" spans="3:21" s="113" customFormat="1" ht="18" customHeight="1">
      <c r="C79" s="262"/>
      <c r="E79" s="262"/>
      <c r="F79" s="262"/>
      <c r="G79" s="262"/>
      <c r="I79" s="262"/>
      <c r="K79" s="262"/>
      <c r="L79" s="262"/>
      <c r="M79" s="262"/>
      <c r="N79" s="262"/>
      <c r="O79" s="262"/>
      <c r="R79" s="317"/>
      <c r="U79" s="262"/>
    </row>
    <row r="80" spans="3:21" s="113" customFormat="1" ht="18" customHeight="1">
      <c r="C80" s="262"/>
      <c r="E80" s="262"/>
      <c r="F80" s="262"/>
      <c r="G80" s="262"/>
      <c r="I80" s="262"/>
      <c r="K80" s="262"/>
      <c r="L80" s="262"/>
      <c r="M80" s="262"/>
      <c r="N80" s="262"/>
      <c r="O80" s="262"/>
      <c r="R80" s="317"/>
      <c r="U80" s="262"/>
    </row>
    <row r="81" spans="3:21" s="113" customFormat="1" ht="18.75" customHeight="1">
      <c r="C81" s="262"/>
      <c r="E81" s="262"/>
      <c r="F81" s="262"/>
      <c r="G81" s="262"/>
      <c r="I81" s="262"/>
      <c r="K81" s="262"/>
      <c r="L81" s="262"/>
      <c r="M81" s="262"/>
      <c r="N81" s="262"/>
      <c r="O81" s="262"/>
      <c r="R81" s="317"/>
      <c r="U81" s="262"/>
    </row>
    <row r="82" spans="3:21" s="113" customFormat="1" ht="12.75">
      <c r="C82" s="262"/>
      <c r="E82" s="262"/>
      <c r="F82" s="262"/>
      <c r="G82" s="262"/>
      <c r="I82" s="262"/>
      <c r="K82" s="262"/>
      <c r="L82" s="262"/>
      <c r="M82" s="262"/>
      <c r="N82" s="262"/>
      <c r="O82" s="262"/>
      <c r="R82" s="317"/>
      <c r="U82" s="262"/>
    </row>
    <row r="83" spans="3:21" s="113" customFormat="1" ht="12.75">
      <c r="C83" s="262"/>
      <c r="E83" s="262"/>
      <c r="F83" s="262"/>
      <c r="G83" s="262"/>
      <c r="I83" s="262"/>
      <c r="K83" s="262"/>
      <c r="L83" s="262"/>
      <c r="M83" s="262"/>
      <c r="N83" s="262"/>
      <c r="O83" s="262"/>
      <c r="R83" s="317"/>
      <c r="U83" s="262"/>
    </row>
    <row r="84" spans="3:21" s="113" customFormat="1" ht="12.75">
      <c r="C84" s="262"/>
      <c r="E84" s="262"/>
      <c r="F84" s="262"/>
      <c r="G84" s="262"/>
      <c r="I84" s="262"/>
      <c r="K84" s="262"/>
      <c r="L84" s="262"/>
      <c r="M84" s="262"/>
      <c r="N84" s="262"/>
      <c r="O84" s="262"/>
      <c r="R84" s="317"/>
      <c r="U84" s="262"/>
    </row>
  </sheetData>
  <sheetProtection/>
  <mergeCells count="13">
    <mergeCell ref="T2:U3"/>
    <mergeCell ref="D3:E3"/>
    <mergeCell ref="P2:Q3"/>
    <mergeCell ref="F3:G3"/>
    <mergeCell ref="F2:O2"/>
    <mergeCell ref="J3:K3"/>
    <mergeCell ref="S2:S3"/>
    <mergeCell ref="A2:A4"/>
    <mergeCell ref="B3:C3"/>
    <mergeCell ref="B2:E2"/>
    <mergeCell ref="H3:I3"/>
    <mergeCell ref="R2:R3"/>
    <mergeCell ref="L3:M3"/>
  </mergeCells>
  <printOptions horizontalCentered="1"/>
  <pageMargins left="0" right="0" top="0.29" bottom="0.051574803" header="0.35" footer="0.25"/>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tabColor rgb="FFFF99CC"/>
  </sheetPr>
  <dimension ref="A1:AO50"/>
  <sheetViews>
    <sheetView zoomScalePageLayoutView="0" workbookViewId="0" topLeftCell="A1">
      <pane xSplit="1" ySplit="3" topLeftCell="P10" activePane="bottomRight" state="frozen"/>
      <selection pane="topLeft" activeCell="A1" sqref="A1"/>
      <selection pane="topRight" activeCell="B1" sqref="B1"/>
      <selection pane="bottomLeft" activeCell="A4" sqref="A4"/>
      <selection pane="bottomRight" activeCell="A42" sqref="A42:AO42"/>
    </sheetView>
  </sheetViews>
  <sheetFormatPr defaultColWidth="9.140625" defaultRowHeight="12.75"/>
  <cols>
    <col min="1" max="1" width="18.8515625" style="95" customWidth="1"/>
    <col min="2" max="2" width="5.140625" style="115" customWidth="1"/>
    <col min="3" max="3" width="9.421875" style="258" customWidth="1"/>
    <col min="4" max="4" width="4.28125" style="116" customWidth="1"/>
    <col min="5" max="5" width="8.140625" style="258" customWidth="1"/>
    <col min="6" max="6" width="2.7109375" style="115" customWidth="1"/>
    <col min="7" max="7" width="8.140625" style="258" customWidth="1"/>
    <col min="8" max="8" width="4.8515625" style="116" customWidth="1"/>
    <col min="9" max="9" width="10.00390625" style="553" customWidth="1"/>
    <col min="10" max="10" width="2.7109375" style="95" customWidth="1"/>
    <col min="11" max="11" width="6.7109375" style="553" customWidth="1"/>
    <col min="12" max="12" width="3.421875" style="95" customWidth="1"/>
    <col min="13" max="13" width="6.421875" style="553" customWidth="1"/>
    <col min="14" max="14" width="4.00390625" style="95" customWidth="1"/>
    <col min="15" max="15" width="8.28125" style="553" customWidth="1"/>
    <col min="16" max="16" width="3.140625" style="116" customWidth="1"/>
    <col min="17" max="17" width="6.57421875" style="553" customWidth="1"/>
    <col min="18" max="18" width="3.421875" style="95" customWidth="1"/>
    <col min="19" max="19" width="8.140625" style="553" customWidth="1"/>
    <col min="20" max="20" width="5.00390625" style="553" customWidth="1"/>
    <col min="21" max="21" width="8.140625" style="553" customWidth="1"/>
    <col min="22" max="22" width="3.8515625" style="117" customWidth="1"/>
    <col min="23" max="23" width="8.140625" style="553" customWidth="1"/>
    <col min="24" max="24" width="4.140625" style="95" customWidth="1"/>
    <col min="25" max="25" width="9.00390625" style="553" customWidth="1"/>
    <col min="26" max="26" width="5.00390625" style="117" customWidth="1"/>
    <col min="27" max="27" width="9.140625" style="553" customWidth="1"/>
    <col min="28" max="28" width="3.8515625" style="116" customWidth="1"/>
    <col min="29" max="29" width="9.00390625" style="553" customWidth="1"/>
    <col min="30" max="30" width="4.140625" style="117" customWidth="1"/>
    <col min="31" max="31" width="9.00390625" style="553" customWidth="1"/>
    <col min="32" max="32" width="4.00390625" style="95" customWidth="1"/>
    <col min="33" max="33" width="8.140625" style="553" customWidth="1"/>
    <col min="34" max="34" width="4.00390625" style="117" customWidth="1"/>
    <col min="35" max="35" width="8.140625" style="553" customWidth="1"/>
    <col min="36" max="36" width="3.8515625" style="256" customWidth="1"/>
    <col min="37" max="37" width="9.421875" style="256" customWidth="1"/>
    <col min="38" max="38" width="3.28125" style="117" customWidth="1"/>
    <col min="39" max="39" width="8.28125" style="553" customWidth="1"/>
    <col min="40" max="40" width="6.421875" style="117" customWidth="1"/>
    <col min="41" max="41" width="10.421875" style="338" customWidth="1"/>
    <col min="42" max="16384" width="9.140625" style="95" customWidth="1"/>
  </cols>
  <sheetData>
    <row r="1" spans="1:40" s="54" customFormat="1" ht="18.75" customHeight="1" thickBot="1">
      <c r="A1" s="84"/>
      <c r="B1" s="516"/>
      <c r="C1" s="949"/>
      <c r="D1" s="518"/>
      <c r="E1" s="517"/>
      <c r="F1" s="516"/>
      <c r="G1" s="517"/>
      <c r="H1" s="518"/>
      <c r="I1" s="737"/>
      <c r="J1" s="518"/>
      <c r="K1" s="737"/>
      <c r="L1" s="116"/>
      <c r="M1" s="553"/>
      <c r="N1" s="116"/>
      <c r="O1" s="553"/>
      <c r="P1" s="116"/>
      <c r="Q1" s="553"/>
      <c r="R1" s="116"/>
      <c r="S1" s="553"/>
      <c r="T1" s="553"/>
      <c r="U1" s="553"/>
      <c r="V1" s="117"/>
      <c r="W1" s="553"/>
      <c r="X1" s="116"/>
      <c r="Y1" s="553"/>
      <c r="AA1" s="330"/>
      <c r="AC1" s="330"/>
      <c r="AD1" s="117"/>
      <c r="AE1" s="330"/>
      <c r="AF1" s="67"/>
      <c r="AG1" s="740"/>
      <c r="AH1" s="67"/>
      <c r="AI1" s="741" t="s">
        <v>0</v>
      </c>
      <c r="AJ1" s="664"/>
      <c r="AK1" s="664"/>
      <c r="AL1" s="67"/>
      <c r="AM1" s="740"/>
      <c r="AN1" s="67"/>
    </row>
    <row r="2" spans="1:41" s="54" customFormat="1" ht="73.5" customHeight="1" thickBot="1">
      <c r="A2" s="1272" t="s">
        <v>1</v>
      </c>
      <c r="B2" s="1274" t="s">
        <v>63</v>
      </c>
      <c r="C2" s="1274"/>
      <c r="D2" s="1274" t="s">
        <v>136</v>
      </c>
      <c r="E2" s="1274"/>
      <c r="F2" s="1275" t="s">
        <v>74</v>
      </c>
      <c r="G2" s="1275"/>
      <c r="H2" s="1271" t="s">
        <v>64</v>
      </c>
      <c r="I2" s="1271"/>
      <c r="J2" s="1275" t="s">
        <v>146</v>
      </c>
      <c r="K2" s="1275"/>
      <c r="L2" s="1271" t="s">
        <v>129</v>
      </c>
      <c r="M2" s="1271"/>
      <c r="N2" s="1276" t="s">
        <v>65</v>
      </c>
      <c r="O2" s="1276"/>
      <c r="P2" s="1276" t="s">
        <v>66</v>
      </c>
      <c r="Q2" s="1276"/>
      <c r="R2" s="1271" t="s">
        <v>131</v>
      </c>
      <c r="S2" s="1271"/>
      <c r="T2" s="1277" t="s">
        <v>67</v>
      </c>
      <c r="U2" s="1277"/>
      <c r="V2" s="1277" t="s">
        <v>100</v>
      </c>
      <c r="W2" s="1277"/>
      <c r="X2" s="1278" t="s">
        <v>69</v>
      </c>
      <c r="Y2" s="1278"/>
      <c r="Z2" s="1278" t="s">
        <v>70</v>
      </c>
      <c r="AA2" s="1278"/>
      <c r="AB2" s="1278" t="s">
        <v>71</v>
      </c>
      <c r="AC2" s="1278"/>
      <c r="AD2" s="1278" t="s">
        <v>72</v>
      </c>
      <c r="AE2" s="1278"/>
      <c r="AF2" s="1278" t="s">
        <v>610</v>
      </c>
      <c r="AG2" s="1278"/>
      <c r="AH2" s="1278" t="s">
        <v>73</v>
      </c>
      <c r="AI2" s="1278"/>
      <c r="AJ2" s="1278" t="s">
        <v>82</v>
      </c>
      <c r="AK2" s="1278"/>
      <c r="AL2" s="1278" t="s">
        <v>193</v>
      </c>
      <c r="AM2" s="1278"/>
      <c r="AN2" s="1279" t="s">
        <v>58</v>
      </c>
      <c r="AO2" s="1279"/>
    </row>
    <row r="3" spans="1:41" s="63" customFormat="1" ht="21.75" customHeight="1" thickBot="1">
      <c r="A3" s="1273"/>
      <c r="B3" s="546" t="s">
        <v>10</v>
      </c>
      <c r="C3" s="742" t="s">
        <v>9</v>
      </c>
      <c r="D3" s="546" t="s">
        <v>10</v>
      </c>
      <c r="E3" s="742" t="s">
        <v>9</v>
      </c>
      <c r="F3" s="546" t="s">
        <v>10</v>
      </c>
      <c r="G3" s="547" t="s">
        <v>9</v>
      </c>
      <c r="H3" s="546" t="s">
        <v>10</v>
      </c>
      <c r="I3" s="547" t="s">
        <v>9</v>
      </c>
      <c r="J3" s="546" t="s">
        <v>10</v>
      </c>
      <c r="K3" s="547" t="s">
        <v>9</v>
      </c>
      <c r="L3" s="546" t="s">
        <v>10</v>
      </c>
      <c r="M3" s="547" t="s">
        <v>9</v>
      </c>
      <c r="N3" s="546" t="s">
        <v>10</v>
      </c>
      <c r="O3" s="547" t="s">
        <v>9</v>
      </c>
      <c r="P3" s="546" t="s">
        <v>10</v>
      </c>
      <c r="Q3" s="547" t="s">
        <v>9</v>
      </c>
      <c r="R3" s="546" t="s">
        <v>10</v>
      </c>
      <c r="S3" s="547" t="s">
        <v>9</v>
      </c>
      <c r="T3" s="546" t="s">
        <v>10</v>
      </c>
      <c r="U3" s="547" t="s">
        <v>9</v>
      </c>
      <c r="V3" s="546" t="s">
        <v>10</v>
      </c>
      <c r="W3" s="547" t="s">
        <v>9</v>
      </c>
      <c r="X3" s="546" t="s">
        <v>10</v>
      </c>
      <c r="Y3" s="547" t="s">
        <v>9</v>
      </c>
      <c r="Z3" s="546" t="s">
        <v>10</v>
      </c>
      <c r="AA3" s="547" t="s">
        <v>9</v>
      </c>
      <c r="AB3" s="546" t="s">
        <v>10</v>
      </c>
      <c r="AC3" s="547" t="s">
        <v>9</v>
      </c>
      <c r="AD3" s="546" t="s">
        <v>10</v>
      </c>
      <c r="AE3" s="547" t="s">
        <v>9</v>
      </c>
      <c r="AF3" s="546" t="s">
        <v>10</v>
      </c>
      <c r="AG3" s="547" t="s">
        <v>9</v>
      </c>
      <c r="AH3" s="546" t="s">
        <v>10</v>
      </c>
      <c r="AI3" s="547" t="s">
        <v>9</v>
      </c>
      <c r="AJ3" s="546" t="s">
        <v>10</v>
      </c>
      <c r="AK3" s="547" t="s">
        <v>9</v>
      </c>
      <c r="AL3" s="546" t="s">
        <v>10</v>
      </c>
      <c r="AM3" s="547" t="s">
        <v>9</v>
      </c>
      <c r="AN3" s="546" t="s">
        <v>10</v>
      </c>
      <c r="AO3" s="547" t="s">
        <v>9</v>
      </c>
    </row>
    <row r="4" spans="1:41" s="54" customFormat="1" ht="27" customHeight="1">
      <c r="A4" s="1102" t="s">
        <v>61</v>
      </c>
      <c r="B4" s="1103"/>
      <c r="C4" s="1104"/>
      <c r="D4" s="1105"/>
      <c r="E4" s="1104"/>
      <c r="F4" s="1105"/>
      <c r="G4" s="1106"/>
      <c r="H4" s="1107"/>
      <c r="I4" s="1108"/>
      <c r="J4" s="1107"/>
      <c r="K4" s="1108"/>
      <c r="L4" s="1107"/>
      <c r="M4" s="1108"/>
      <c r="N4" s="1107"/>
      <c r="O4" s="1108"/>
      <c r="P4" s="1107"/>
      <c r="Q4" s="1106"/>
      <c r="R4" s="1107"/>
      <c r="S4" s="1108"/>
      <c r="T4" s="1107"/>
      <c r="U4" s="1108"/>
      <c r="V4" s="1108"/>
      <c r="W4" s="1108"/>
      <c r="X4" s="1107"/>
      <c r="Y4" s="1108"/>
      <c r="Z4" s="1105"/>
      <c r="AA4" s="1106"/>
      <c r="AB4" s="1105"/>
      <c r="AC4" s="1106"/>
      <c r="AD4" s="1105"/>
      <c r="AE4" s="1106"/>
      <c r="AF4" s="1105"/>
      <c r="AG4" s="1106"/>
      <c r="AH4" s="1105"/>
      <c r="AI4" s="1106"/>
      <c r="AJ4" s="1105"/>
      <c r="AK4" s="1106"/>
      <c r="AL4" s="1106"/>
      <c r="AM4" s="1106"/>
      <c r="AN4" s="1105"/>
      <c r="AO4" s="1108"/>
    </row>
    <row r="5" spans="1:41" s="72" customFormat="1" ht="27" customHeight="1">
      <c r="A5" s="10" t="s">
        <v>11</v>
      </c>
      <c r="B5" s="129">
        <v>91</v>
      </c>
      <c r="C5" s="298">
        <v>8941.3</v>
      </c>
      <c r="D5" s="12">
        <v>16</v>
      </c>
      <c r="E5" s="298">
        <v>1501</v>
      </c>
      <c r="F5" s="129"/>
      <c r="G5" s="298"/>
      <c r="H5" s="15">
        <v>484</v>
      </c>
      <c r="I5" s="734">
        <v>65773.1</v>
      </c>
      <c r="J5" s="12"/>
      <c r="K5" s="331"/>
      <c r="L5" s="12"/>
      <c r="M5" s="331"/>
      <c r="N5" s="12">
        <v>12</v>
      </c>
      <c r="O5" s="331">
        <v>1008</v>
      </c>
      <c r="P5" s="12"/>
      <c r="Q5" s="331"/>
      <c r="R5" s="12"/>
      <c r="S5" s="331"/>
      <c r="T5" s="12">
        <v>80</v>
      </c>
      <c r="U5" s="331">
        <v>2338.7</v>
      </c>
      <c r="V5" s="11"/>
      <c r="W5" s="326"/>
      <c r="X5" s="11">
        <v>1</v>
      </c>
      <c r="Y5" s="326">
        <v>111.6</v>
      </c>
      <c r="Z5" s="11">
        <v>112</v>
      </c>
      <c r="AA5" s="326">
        <v>40341.6</v>
      </c>
      <c r="AB5" s="11"/>
      <c r="AC5" s="326"/>
      <c r="AD5" s="11">
        <v>16</v>
      </c>
      <c r="AE5" s="326">
        <v>5183.5</v>
      </c>
      <c r="AF5" s="11"/>
      <c r="AG5" s="326"/>
      <c r="AH5" s="11"/>
      <c r="AI5" s="326"/>
      <c r="AJ5" s="266"/>
      <c r="AK5" s="266">
        <v>281.8</v>
      </c>
      <c r="AL5" s="766"/>
      <c r="AM5" s="266"/>
      <c r="AN5" s="342">
        <f aca="true" t="shared" si="0" ref="AN5:AO8">SUM(B5,D5,F5,H5,J5,L5,N5,P5,R5,T5,V5,Z5,X5,AB5,AD5,AF5,AH5,AJ5,AL5)</f>
        <v>812</v>
      </c>
      <c r="AO5" s="344">
        <f t="shared" si="0"/>
        <v>125480.60000000002</v>
      </c>
    </row>
    <row r="6" spans="1:41" s="72" customFormat="1" ht="27" customHeight="1">
      <c r="A6" s="10" t="s">
        <v>12</v>
      </c>
      <c r="B6" s="129">
        <v>78</v>
      </c>
      <c r="C6" s="298">
        <v>6528.9</v>
      </c>
      <c r="D6" s="12"/>
      <c r="E6" s="298"/>
      <c r="F6" s="129"/>
      <c r="G6" s="298">
        <v>53.5</v>
      </c>
      <c r="H6" s="15">
        <v>13</v>
      </c>
      <c r="I6" s="734">
        <v>24154.7</v>
      </c>
      <c r="J6" s="12"/>
      <c r="K6" s="331"/>
      <c r="L6" s="12"/>
      <c r="M6" s="331"/>
      <c r="N6" s="12"/>
      <c r="O6" s="331"/>
      <c r="P6" s="12"/>
      <c r="Q6" s="331">
        <v>85.10000000000001</v>
      </c>
      <c r="R6" s="12">
        <v>1</v>
      </c>
      <c r="S6" s="331">
        <v>459.8</v>
      </c>
      <c r="T6">
        <v>132</v>
      </c>
      <c r="U6">
        <v>2814.8</v>
      </c>
      <c r="V6" s="12">
        <v>2</v>
      </c>
      <c r="W6" s="331">
        <v>777.7</v>
      </c>
      <c r="X6" s="11">
        <v>39</v>
      </c>
      <c r="Y6" s="326">
        <v>3204.7</v>
      </c>
      <c r="Z6" s="11">
        <v>68</v>
      </c>
      <c r="AA6" s="326">
        <v>12703.5</v>
      </c>
      <c r="AB6" s="11">
        <v>5</v>
      </c>
      <c r="AC6" s="326">
        <v>1589.3</v>
      </c>
      <c r="AD6" s="11"/>
      <c r="AE6" s="326">
        <v>224.7</v>
      </c>
      <c r="AF6" s="11"/>
      <c r="AG6" s="326"/>
      <c r="AH6" s="11"/>
      <c r="AI6" s="326">
        <v>318.2</v>
      </c>
      <c r="AJ6" s="11"/>
      <c r="AK6" s="326">
        <v>1502.4</v>
      </c>
      <c r="AL6" s="766"/>
      <c r="AM6" s="266">
        <v>50.1</v>
      </c>
      <c r="AN6" s="342">
        <f t="shared" si="0"/>
        <v>338</v>
      </c>
      <c r="AO6" s="344">
        <f t="shared" si="0"/>
        <v>54467.39999999999</v>
      </c>
    </row>
    <row r="7" spans="1:41" s="72" customFormat="1" ht="27" customHeight="1">
      <c r="A7" s="10" t="s">
        <v>13</v>
      </c>
      <c r="B7" s="129">
        <v>50</v>
      </c>
      <c r="C7" s="298">
        <v>4061.1000000000004</v>
      </c>
      <c r="D7" s="12"/>
      <c r="E7" s="298">
        <v>316.6</v>
      </c>
      <c r="F7" s="129"/>
      <c r="G7" s="298"/>
      <c r="H7" s="15">
        <v>35</v>
      </c>
      <c r="I7" s="734">
        <v>4951.6</v>
      </c>
      <c r="J7" s="12"/>
      <c r="K7" s="331"/>
      <c r="L7" s="12"/>
      <c r="M7" s="331"/>
      <c r="N7" s="12"/>
      <c r="O7" s="331">
        <v>702</v>
      </c>
      <c r="P7" s="12"/>
      <c r="Q7" s="331"/>
      <c r="R7" s="12"/>
      <c r="S7" s="331">
        <v>1483.8</v>
      </c>
      <c r="T7" s="12">
        <v>80</v>
      </c>
      <c r="U7" s="331">
        <v>2245.1</v>
      </c>
      <c r="V7" s="11">
        <v>25</v>
      </c>
      <c r="W7" s="326">
        <v>1419.2</v>
      </c>
      <c r="X7" s="11">
        <v>11</v>
      </c>
      <c r="Y7" s="326">
        <v>3522.9</v>
      </c>
      <c r="Z7" s="11">
        <v>25</v>
      </c>
      <c r="AA7" s="326">
        <v>6885</v>
      </c>
      <c r="AB7" s="11">
        <v>6</v>
      </c>
      <c r="AC7" s="326">
        <v>716.1</v>
      </c>
      <c r="AD7" s="11">
        <v>35</v>
      </c>
      <c r="AE7" s="326">
        <v>16575.3</v>
      </c>
      <c r="AF7" s="11"/>
      <c r="AG7" s="326"/>
      <c r="AH7" s="11"/>
      <c r="AI7" s="326"/>
      <c r="AJ7" s="766">
        <v>12</v>
      </c>
      <c r="AK7" s="266">
        <v>4949.8</v>
      </c>
      <c r="AL7" s="766"/>
      <c r="AM7" s="266"/>
      <c r="AN7" s="342">
        <f t="shared" si="0"/>
        <v>279</v>
      </c>
      <c r="AO7" s="344">
        <f t="shared" si="0"/>
        <v>47828.5</v>
      </c>
    </row>
    <row r="8" spans="1:41" s="310" customFormat="1" ht="27" customHeight="1">
      <c r="A8" s="16" t="s">
        <v>14</v>
      </c>
      <c r="B8" s="191"/>
      <c r="C8" s="548"/>
      <c r="D8" s="537">
        <v>48</v>
      </c>
      <c r="E8" s="548">
        <v>3678.9</v>
      </c>
      <c r="F8" s="191"/>
      <c r="G8" s="548"/>
      <c r="H8" s="18">
        <v>11</v>
      </c>
      <c r="I8" s="735">
        <v>5748.099999999999</v>
      </c>
      <c r="J8" s="537"/>
      <c r="K8" s="538"/>
      <c r="L8" s="537"/>
      <c r="M8" s="538"/>
      <c r="N8" s="537"/>
      <c r="O8" s="538"/>
      <c r="P8" s="537"/>
      <c r="Q8" s="538"/>
      <c r="R8" s="537"/>
      <c r="S8" s="538"/>
      <c r="T8" s="537"/>
      <c r="U8" s="538"/>
      <c r="V8" s="17"/>
      <c r="W8" s="327"/>
      <c r="X8" s="17"/>
      <c r="Y8" s="327"/>
      <c r="Z8" s="17"/>
      <c r="AA8" s="327"/>
      <c r="AB8" s="17"/>
      <c r="AC8" s="327"/>
      <c r="AD8" s="17">
        <v>1</v>
      </c>
      <c r="AE8" s="327">
        <v>111.1</v>
      </c>
      <c r="AF8" s="17"/>
      <c r="AG8" s="327"/>
      <c r="AH8" s="17"/>
      <c r="AI8" s="327"/>
      <c r="AJ8" s="297"/>
      <c r="AK8" s="297"/>
      <c r="AL8" s="1002"/>
      <c r="AM8" s="297"/>
      <c r="AN8" s="343">
        <f t="shared" si="0"/>
        <v>60</v>
      </c>
      <c r="AO8" s="345">
        <f t="shared" si="0"/>
        <v>9538.1</v>
      </c>
    </row>
    <row r="9" spans="1:41" s="71" customFormat="1" ht="27" customHeight="1">
      <c r="A9" s="1088" t="s">
        <v>15</v>
      </c>
      <c r="B9" s="1089"/>
      <c r="C9" s="1090"/>
      <c r="D9" s="1091"/>
      <c r="E9" s="1090"/>
      <c r="F9" s="1091"/>
      <c r="G9" s="1090"/>
      <c r="H9" s="1091"/>
      <c r="I9" s="1092"/>
      <c r="J9" s="1091"/>
      <c r="K9" s="1092"/>
      <c r="L9" s="1091"/>
      <c r="M9" s="1092"/>
      <c r="N9" s="1091"/>
      <c r="O9" s="1092"/>
      <c r="P9" s="1091"/>
      <c r="Q9" s="1092"/>
      <c r="R9" s="1091"/>
      <c r="S9" s="1092"/>
      <c r="T9" s="1091"/>
      <c r="U9" s="1092"/>
      <c r="V9" s="1091"/>
      <c r="W9" s="1092"/>
      <c r="X9" s="1091"/>
      <c r="Y9" s="1092"/>
      <c r="Z9" s="1091"/>
      <c r="AA9" s="1092"/>
      <c r="AB9" s="1091"/>
      <c r="AC9" s="1092"/>
      <c r="AD9" s="1091"/>
      <c r="AE9" s="1092"/>
      <c r="AF9" s="1091"/>
      <c r="AG9" s="1092"/>
      <c r="AH9" s="1091"/>
      <c r="AI9" s="1092"/>
      <c r="AJ9" s="1090"/>
      <c r="AK9" s="1090"/>
      <c r="AL9" s="1093"/>
      <c r="AM9" s="1090"/>
      <c r="AN9" s="1094"/>
      <c r="AO9" s="1095"/>
    </row>
    <row r="10" spans="1:41" s="71" customFormat="1" ht="27" customHeight="1">
      <c r="A10" s="10" t="s">
        <v>16</v>
      </c>
      <c r="B10" s="129"/>
      <c r="C10" s="266"/>
      <c r="D10" s="11"/>
      <c r="E10" s="266"/>
      <c r="F10" s="11"/>
      <c r="G10" s="266"/>
      <c r="H10" s="11"/>
      <c r="I10" s="326"/>
      <c r="J10" s="11"/>
      <c r="K10" s="326"/>
      <c r="L10" s="11"/>
      <c r="M10" s="326"/>
      <c r="N10" s="11"/>
      <c r="O10" s="326"/>
      <c r="P10" s="11"/>
      <c r="Q10" s="326"/>
      <c r="R10" s="11"/>
      <c r="S10" s="326"/>
      <c r="T10" s="11"/>
      <c r="U10" s="326"/>
      <c r="V10" s="11"/>
      <c r="W10" s="326"/>
      <c r="X10" s="11"/>
      <c r="Y10" s="326"/>
      <c r="Z10" s="11"/>
      <c r="AA10" s="326"/>
      <c r="AB10" s="11"/>
      <c r="AC10" s="326"/>
      <c r="AD10" s="11">
        <v>1</v>
      </c>
      <c r="AE10" s="326">
        <v>604.1</v>
      </c>
      <c r="AF10" s="11"/>
      <c r="AG10" s="326"/>
      <c r="AH10" s="11"/>
      <c r="AI10" s="326"/>
      <c r="AJ10" s="266"/>
      <c r="AK10" s="266"/>
      <c r="AL10" s="766"/>
      <c r="AM10" s="266"/>
      <c r="AN10" s="342">
        <f aca="true" t="shared" si="1" ref="AN10:AO12">SUM(B10,D10,F10,H10,J10,L10,N10,P10,R10,T10,V10,Z10,X10,AB10,AD10,AF10,AH10,AJ10,AL10)</f>
        <v>1</v>
      </c>
      <c r="AO10" s="344">
        <f t="shared" si="1"/>
        <v>604.1</v>
      </c>
    </row>
    <row r="11" spans="1:41" s="71" customFormat="1" ht="27" customHeight="1">
      <c r="A11" s="10" t="s">
        <v>18</v>
      </c>
      <c r="B11" s="129"/>
      <c r="C11" s="266"/>
      <c r="D11" s="11"/>
      <c r="E11" s="266"/>
      <c r="F11" s="11"/>
      <c r="G11" s="266"/>
      <c r="H11" s="11"/>
      <c r="I11" s="326"/>
      <c r="J11" s="11"/>
      <c r="K11" s="326"/>
      <c r="L11" s="11"/>
      <c r="M11" s="326"/>
      <c r="N11" s="11"/>
      <c r="O11" s="326"/>
      <c r="P11" s="11"/>
      <c r="Q11" s="326"/>
      <c r="R11" s="11"/>
      <c r="S11" s="326"/>
      <c r="T11" s="11"/>
      <c r="U11" s="326"/>
      <c r="V11" s="11"/>
      <c r="W11" s="326"/>
      <c r="X11" s="11"/>
      <c r="Y11" s="326"/>
      <c r="Z11" s="11"/>
      <c r="AA11" s="326"/>
      <c r="AB11" s="11"/>
      <c r="AC11" s="326"/>
      <c r="AD11" s="11">
        <v>2</v>
      </c>
      <c r="AE11" s="326">
        <v>376.79999999999995</v>
      </c>
      <c r="AF11" s="11"/>
      <c r="AG11" s="326"/>
      <c r="AH11" s="11"/>
      <c r="AI11" s="326"/>
      <c r="AJ11" s="266"/>
      <c r="AK11" s="266"/>
      <c r="AL11" s="766"/>
      <c r="AM11" s="266"/>
      <c r="AN11" s="342">
        <f t="shared" si="1"/>
        <v>2</v>
      </c>
      <c r="AO11" s="344">
        <f t="shared" si="1"/>
        <v>376.79999999999995</v>
      </c>
    </row>
    <row r="12" spans="1:41" s="71" customFormat="1" ht="27" customHeight="1">
      <c r="A12" s="16" t="s">
        <v>19</v>
      </c>
      <c r="B12" s="191"/>
      <c r="C12" s="548"/>
      <c r="D12" s="537"/>
      <c r="E12" s="548"/>
      <c r="F12" s="191"/>
      <c r="G12" s="548"/>
      <c r="H12" s="18"/>
      <c r="I12" s="735"/>
      <c r="J12" s="537"/>
      <c r="K12" s="538"/>
      <c r="L12" s="537"/>
      <c r="M12" s="538"/>
      <c r="N12" s="537"/>
      <c r="O12" s="538"/>
      <c r="P12" s="537"/>
      <c r="Q12" s="538"/>
      <c r="R12" s="537"/>
      <c r="S12" s="538"/>
      <c r="T12" s="537"/>
      <c r="U12" s="538"/>
      <c r="V12" s="17"/>
      <c r="W12" s="327"/>
      <c r="X12" s="17"/>
      <c r="Y12" s="327"/>
      <c r="Z12" s="17"/>
      <c r="AA12" s="327"/>
      <c r="AB12" s="17"/>
      <c r="AC12" s="327"/>
      <c r="AD12" s="17"/>
      <c r="AE12" s="327"/>
      <c r="AF12" s="17"/>
      <c r="AG12" s="327"/>
      <c r="AH12" s="17"/>
      <c r="AI12" s="327"/>
      <c r="AJ12" s="297"/>
      <c r="AK12" s="297"/>
      <c r="AL12" s="1002"/>
      <c r="AM12" s="297"/>
      <c r="AN12" s="343">
        <f t="shared" si="1"/>
        <v>0</v>
      </c>
      <c r="AO12" s="345">
        <f t="shared" si="1"/>
        <v>0</v>
      </c>
    </row>
    <row r="13" spans="1:41" s="71" customFormat="1" ht="27" customHeight="1">
      <c r="A13" s="1088" t="s">
        <v>20</v>
      </c>
      <c r="B13" s="1089"/>
      <c r="C13" s="1090"/>
      <c r="D13" s="1091"/>
      <c r="E13" s="1090"/>
      <c r="F13" s="1091"/>
      <c r="G13" s="1090"/>
      <c r="H13" s="1091"/>
      <c r="I13" s="1092"/>
      <c r="J13" s="1091"/>
      <c r="K13" s="1092"/>
      <c r="L13" s="1091"/>
      <c r="M13" s="1092"/>
      <c r="N13" s="1091"/>
      <c r="O13" s="1092"/>
      <c r="P13" s="1091"/>
      <c r="Q13" s="1092"/>
      <c r="R13" s="1091"/>
      <c r="S13" s="1092"/>
      <c r="T13" s="1091"/>
      <c r="U13" s="1092"/>
      <c r="V13" s="1091"/>
      <c r="W13" s="1092"/>
      <c r="X13" s="1091"/>
      <c r="Y13" s="1092"/>
      <c r="Z13" s="1091"/>
      <c r="AA13" s="1092"/>
      <c r="AB13" s="1091"/>
      <c r="AC13" s="1092"/>
      <c r="AD13" s="1091"/>
      <c r="AE13" s="1092"/>
      <c r="AF13" s="1091"/>
      <c r="AG13" s="1092"/>
      <c r="AH13" s="1091"/>
      <c r="AI13" s="1092"/>
      <c r="AJ13" s="1090"/>
      <c r="AK13" s="1090"/>
      <c r="AL13" s="1093"/>
      <c r="AM13" s="1090"/>
      <c r="AN13" s="1094"/>
      <c r="AO13" s="1095"/>
    </row>
    <row r="14" spans="1:41" s="54" customFormat="1" ht="27" customHeight="1">
      <c r="A14" s="16" t="s">
        <v>22</v>
      </c>
      <c r="B14" s="191">
        <v>5</v>
      </c>
      <c r="C14" s="297">
        <v>419.8</v>
      </c>
      <c r="D14" s="17"/>
      <c r="E14" s="297"/>
      <c r="F14" s="17"/>
      <c r="G14" s="297"/>
      <c r="H14" s="17"/>
      <c r="I14" s="327"/>
      <c r="J14" s="17"/>
      <c r="K14" s="327"/>
      <c r="L14" s="17"/>
      <c r="M14" s="327"/>
      <c r="N14" s="17"/>
      <c r="O14" s="327"/>
      <c r="P14" s="17"/>
      <c r="Q14" s="327"/>
      <c r="R14" s="17"/>
      <c r="S14" s="327"/>
      <c r="T14" s="17"/>
      <c r="U14" s="327"/>
      <c r="V14" s="17"/>
      <c r="W14" s="327"/>
      <c r="X14" s="17"/>
      <c r="Y14" s="327"/>
      <c r="Z14" s="17"/>
      <c r="AA14" s="327"/>
      <c r="AB14" s="17"/>
      <c r="AC14" s="327"/>
      <c r="AD14" s="17"/>
      <c r="AE14" s="327"/>
      <c r="AF14" s="17"/>
      <c r="AG14" s="327"/>
      <c r="AH14" s="17">
        <v>27</v>
      </c>
      <c r="AI14" s="327">
        <v>3123.6</v>
      </c>
      <c r="AJ14" s="1002">
        <v>9</v>
      </c>
      <c r="AK14" s="297">
        <v>1215.9</v>
      </c>
      <c r="AL14" s="1002"/>
      <c r="AM14" s="297"/>
      <c r="AN14" s="343">
        <f>SUM(B14,D14,F14,H14,J14,L14,N14,P14,R14,T14,V14,Z14,X14,AB14,AD14,AF14,AH14,AJ14,AL14)</f>
        <v>41</v>
      </c>
      <c r="AO14" s="345">
        <f>SUM(C14,E14,G14,I14,K14,M14,O14,Q14,S14,U14,W14,AA14,Y14,AC14,AE14,AG14,AI14,AK14,AM14)</f>
        <v>4759.3</v>
      </c>
    </row>
    <row r="15" spans="1:41" s="54" customFormat="1" ht="27" customHeight="1">
      <c r="A15" s="1109" t="s">
        <v>23</v>
      </c>
      <c r="B15" s="1089"/>
      <c r="C15" s="1096"/>
      <c r="D15" s="1097"/>
      <c r="E15" s="1096"/>
      <c r="F15" s="1089"/>
      <c r="G15" s="1096"/>
      <c r="H15" s="1098"/>
      <c r="I15" s="1099"/>
      <c r="J15" s="1097"/>
      <c r="K15" s="1100"/>
      <c r="L15" s="1097"/>
      <c r="M15" s="1100"/>
      <c r="N15" s="1097"/>
      <c r="O15" s="1100"/>
      <c r="P15" s="1097"/>
      <c r="Q15" s="1100"/>
      <c r="R15" s="1097"/>
      <c r="S15" s="1100"/>
      <c r="T15" s="1097"/>
      <c r="U15" s="1100"/>
      <c r="V15" s="1091"/>
      <c r="W15" s="1092"/>
      <c r="X15" s="1091"/>
      <c r="Y15" s="1092"/>
      <c r="Z15" s="1091"/>
      <c r="AA15" s="1092"/>
      <c r="AB15" s="1091"/>
      <c r="AC15" s="1092"/>
      <c r="AD15" s="1091"/>
      <c r="AE15" s="1092"/>
      <c r="AF15" s="1091"/>
      <c r="AG15" s="1092"/>
      <c r="AH15" s="1091"/>
      <c r="AI15" s="1092"/>
      <c r="AJ15" s="1090"/>
      <c r="AK15" s="1090"/>
      <c r="AL15" s="1093"/>
      <c r="AM15" s="1090"/>
      <c r="AN15" s="1094"/>
      <c r="AO15" s="1095"/>
    </row>
    <row r="16" spans="1:41" s="54" customFormat="1" ht="27" customHeight="1">
      <c r="A16" s="10" t="s">
        <v>24</v>
      </c>
      <c r="B16" s="129"/>
      <c r="C16" s="298"/>
      <c r="D16" s="12"/>
      <c r="E16" s="298"/>
      <c r="F16" s="129"/>
      <c r="G16" s="298"/>
      <c r="H16" s="15"/>
      <c r="I16" s="734"/>
      <c r="J16" s="12"/>
      <c r="K16" s="331"/>
      <c r="L16" s="12"/>
      <c r="M16" s="331"/>
      <c r="N16" s="12"/>
      <c r="O16" s="331"/>
      <c r="P16" s="12"/>
      <c r="Q16" s="331"/>
      <c r="R16" s="12"/>
      <c r="S16" s="331"/>
      <c r="T16" s="12"/>
      <c r="U16" s="331"/>
      <c r="V16" s="11"/>
      <c r="W16" s="326"/>
      <c r="X16" s="11"/>
      <c r="Y16" s="326"/>
      <c r="Z16" s="11"/>
      <c r="AA16" s="326"/>
      <c r="AB16" s="11"/>
      <c r="AC16" s="326"/>
      <c r="AD16" s="11">
        <v>24</v>
      </c>
      <c r="AE16" s="326">
        <v>2848.2</v>
      </c>
      <c r="AF16" s="11"/>
      <c r="AG16" s="326"/>
      <c r="AH16" s="11">
        <v>2</v>
      </c>
      <c r="AI16" s="326">
        <v>1764.6</v>
      </c>
      <c r="AJ16" s="266"/>
      <c r="AK16" s="266"/>
      <c r="AL16" s="766"/>
      <c r="AM16" s="266"/>
      <c r="AN16" s="342">
        <f aca="true" t="shared" si="2" ref="AN16:AO20">SUM(B16,D16,F16,H16,J16,L16,N16,P16,R16,T16,V16,Z16,X16,AB16,AD16,AF16,AH16,AJ16,AL16)</f>
        <v>26</v>
      </c>
      <c r="AO16" s="344">
        <f t="shared" si="2"/>
        <v>4612.799999999999</v>
      </c>
    </row>
    <row r="17" spans="1:41" s="54" customFormat="1" ht="27" customHeight="1">
      <c r="A17" s="10" t="s">
        <v>25</v>
      </c>
      <c r="B17" s="129">
        <v>19</v>
      </c>
      <c r="C17" s="298">
        <v>2370.2</v>
      </c>
      <c r="D17" s="12"/>
      <c r="E17" s="298">
        <v>391.8</v>
      </c>
      <c r="F17" s="129"/>
      <c r="G17" s="298">
        <v>1367.9</v>
      </c>
      <c r="H17" s="15">
        <v>18</v>
      </c>
      <c r="I17" s="734">
        <v>5834.3</v>
      </c>
      <c r="J17" s="12"/>
      <c r="K17" s="331">
        <v>509.2</v>
      </c>
      <c r="L17" s="12"/>
      <c r="M17" s="331"/>
      <c r="N17" s="12">
        <v>6</v>
      </c>
      <c r="O17" s="331">
        <v>2360.3</v>
      </c>
      <c r="P17" s="12"/>
      <c r="Q17" s="331">
        <v>655.8</v>
      </c>
      <c r="R17" s="12"/>
      <c r="S17" s="331"/>
      <c r="T17" s="12"/>
      <c r="U17" s="331"/>
      <c r="V17" s="11">
        <v>13</v>
      </c>
      <c r="W17" s="326">
        <v>5691.4</v>
      </c>
      <c r="X17" s="11"/>
      <c r="Y17" s="326">
        <v>6864</v>
      </c>
      <c r="Z17" s="11">
        <v>55</v>
      </c>
      <c r="AA17" s="326">
        <v>8791.3</v>
      </c>
      <c r="AB17" s="11">
        <v>8</v>
      </c>
      <c r="AC17" s="326">
        <v>10859.7</v>
      </c>
      <c r="AD17" s="11"/>
      <c r="AE17" s="326">
        <v>288.7</v>
      </c>
      <c r="AF17" s="11"/>
      <c r="AG17" s="326">
        <v>415</v>
      </c>
      <c r="AH17" s="11"/>
      <c r="AI17" s="326">
        <v>44.1</v>
      </c>
      <c r="AJ17" s="766">
        <v>2</v>
      </c>
      <c r="AK17" s="266">
        <v>1740.7</v>
      </c>
      <c r="AL17" s="766">
        <v>1</v>
      </c>
      <c r="AM17" s="266">
        <v>2583.3</v>
      </c>
      <c r="AN17" s="342">
        <f t="shared" si="2"/>
        <v>122</v>
      </c>
      <c r="AO17" s="344">
        <f t="shared" si="2"/>
        <v>50767.69999999999</v>
      </c>
    </row>
    <row r="18" spans="1:41" s="84" customFormat="1" ht="27" customHeight="1">
      <c r="A18" s="10" t="s">
        <v>28</v>
      </c>
      <c r="B18" s="129"/>
      <c r="C18" s="298"/>
      <c r="D18" s="12">
        <v>3</v>
      </c>
      <c r="E18" s="298">
        <v>1490.4</v>
      </c>
      <c r="F18" s="129"/>
      <c r="G18" s="298"/>
      <c r="H18" s="15"/>
      <c r="I18" s="734"/>
      <c r="J18" s="12"/>
      <c r="K18" s="331"/>
      <c r="L18" s="12"/>
      <c r="M18" s="331"/>
      <c r="N18" s="12"/>
      <c r="O18" s="331"/>
      <c r="P18" s="12"/>
      <c r="Q18" s="331"/>
      <c r="R18" s="12"/>
      <c r="S18" s="331"/>
      <c r="T18" s="12"/>
      <c r="U18" s="331"/>
      <c r="V18" s="11"/>
      <c r="W18" s="326"/>
      <c r="X18" s="11"/>
      <c r="Y18" s="326"/>
      <c r="Z18" s="11"/>
      <c r="AA18" s="326"/>
      <c r="AB18" s="11"/>
      <c r="AC18" s="326"/>
      <c r="AD18" s="11"/>
      <c r="AE18" s="326"/>
      <c r="AF18" s="11"/>
      <c r="AG18" s="326"/>
      <c r="AH18" s="11"/>
      <c r="AI18" s="326"/>
      <c r="AJ18" s="266"/>
      <c r="AK18" s="266"/>
      <c r="AL18" s="766"/>
      <c r="AM18" s="266"/>
      <c r="AN18" s="342">
        <f t="shared" si="2"/>
        <v>3</v>
      </c>
      <c r="AO18" s="344">
        <f t="shared" si="2"/>
        <v>1490.4</v>
      </c>
    </row>
    <row r="19" spans="1:41" s="84" customFormat="1" ht="27" customHeight="1">
      <c r="A19" s="10" t="s">
        <v>29</v>
      </c>
      <c r="B19" s="129"/>
      <c r="C19" s="298"/>
      <c r="D19" s="12"/>
      <c r="E19" s="298"/>
      <c r="F19" s="129"/>
      <c r="G19" s="298"/>
      <c r="H19" s="15"/>
      <c r="I19" s="734"/>
      <c r="J19" s="12"/>
      <c r="K19" s="331"/>
      <c r="L19" s="12"/>
      <c r="M19" s="331"/>
      <c r="N19" s="12"/>
      <c r="O19" s="331"/>
      <c r="P19" s="12"/>
      <c r="Q19" s="331"/>
      <c r="R19" s="12"/>
      <c r="S19" s="331"/>
      <c r="T19" s="12"/>
      <c r="U19" s="331"/>
      <c r="V19" s="11"/>
      <c r="W19" s="326"/>
      <c r="X19" s="11"/>
      <c r="Y19" s="326"/>
      <c r="Z19" s="11"/>
      <c r="AA19" s="326">
        <v>441.4</v>
      </c>
      <c r="AB19" s="11"/>
      <c r="AC19" s="326"/>
      <c r="AD19" s="11"/>
      <c r="AE19" s="326"/>
      <c r="AF19" s="11"/>
      <c r="AG19" s="326"/>
      <c r="AH19" s="11"/>
      <c r="AI19" s="326"/>
      <c r="AJ19" s="266"/>
      <c r="AK19" s="266"/>
      <c r="AL19" s="766"/>
      <c r="AM19" s="266"/>
      <c r="AN19" s="342">
        <f t="shared" si="2"/>
        <v>0</v>
      </c>
      <c r="AO19" s="344">
        <f t="shared" si="2"/>
        <v>441.4</v>
      </c>
    </row>
    <row r="20" spans="1:41" s="257" customFormat="1" ht="27" customHeight="1">
      <c r="A20" s="16" t="s">
        <v>31</v>
      </c>
      <c r="B20" s="191"/>
      <c r="C20" s="548">
        <v>153.70000000000002</v>
      </c>
      <c r="D20" s="537"/>
      <c r="E20" s="548"/>
      <c r="F20" s="191"/>
      <c r="G20" s="548"/>
      <c r="H20" s="18"/>
      <c r="I20" s="735"/>
      <c r="J20" s="537"/>
      <c r="K20" s="538"/>
      <c r="L20" s="537"/>
      <c r="M20" s="538"/>
      <c r="N20" s="537"/>
      <c r="O20" s="538"/>
      <c r="P20" s="537"/>
      <c r="Q20" s="538"/>
      <c r="R20" s="537"/>
      <c r="S20" s="538"/>
      <c r="T20" s="537"/>
      <c r="U20" s="538"/>
      <c r="V20" s="17"/>
      <c r="W20" s="327"/>
      <c r="X20" s="17"/>
      <c r="Y20" s="327"/>
      <c r="Z20" s="17"/>
      <c r="AA20" s="327"/>
      <c r="AB20" s="17"/>
      <c r="AC20" s="327"/>
      <c r="AD20" s="17"/>
      <c r="AE20" s="327"/>
      <c r="AF20" s="17">
        <v>23</v>
      </c>
      <c r="AG20" s="327">
        <v>1414.1</v>
      </c>
      <c r="AH20" s="17"/>
      <c r="AI20" s="327"/>
      <c r="AJ20" s="297"/>
      <c r="AK20" s="297"/>
      <c r="AL20" s="1002"/>
      <c r="AM20" s="297"/>
      <c r="AN20" s="343">
        <f t="shared" si="2"/>
        <v>23</v>
      </c>
      <c r="AO20" s="345">
        <f t="shared" si="2"/>
        <v>1567.8</v>
      </c>
    </row>
    <row r="21" spans="1:41" s="257" customFormat="1" ht="27" customHeight="1">
      <c r="A21" s="1088" t="s">
        <v>32</v>
      </c>
      <c r="B21" s="1089"/>
      <c r="C21" s="1096"/>
      <c r="D21" s="1097"/>
      <c r="E21" s="1096"/>
      <c r="F21" s="1089"/>
      <c r="G21" s="1096"/>
      <c r="H21" s="1098"/>
      <c r="I21" s="1099"/>
      <c r="J21" s="1097"/>
      <c r="K21" s="1100"/>
      <c r="L21" s="1097"/>
      <c r="M21" s="1100"/>
      <c r="N21" s="1097"/>
      <c r="O21" s="1100"/>
      <c r="P21" s="1097"/>
      <c r="Q21" s="1100"/>
      <c r="R21" s="1097"/>
      <c r="S21" s="1100"/>
      <c r="T21" s="1097"/>
      <c r="U21" s="1100"/>
      <c r="V21" s="1091"/>
      <c r="W21" s="1092"/>
      <c r="X21" s="1091"/>
      <c r="Y21" s="1092"/>
      <c r="Z21" s="1091"/>
      <c r="AA21" s="1092"/>
      <c r="AB21" s="1091"/>
      <c r="AC21" s="1092"/>
      <c r="AD21" s="1091"/>
      <c r="AE21" s="1092"/>
      <c r="AF21" s="1091"/>
      <c r="AG21" s="1092"/>
      <c r="AH21" s="1091"/>
      <c r="AI21" s="1092"/>
      <c r="AJ21" s="1090"/>
      <c r="AK21" s="1090"/>
      <c r="AL21" s="1093"/>
      <c r="AM21" s="1090"/>
      <c r="AN21" s="1094"/>
      <c r="AO21" s="1101"/>
    </row>
    <row r="22" spans="1:41" s="84" customFormat="1" ht="27" customHeight="1">
      <c r="A22" s="10" t="s">
        <v>128</v>
      </c>
      <c r="B22" s="129"/>
      <c r="C22" s="298"/>
      <c r="D22" s="12"/>
      <c r="E22" s="298"/>
      <c r="F22" s="129"/>
      <c r="G22" s="298"/>
      <c r="H22" s="15"/>
      <c r="I22" s="734"/>
      <c r="J22" s="12"/>
      <c r="K22" s="331"/>
      <c r="L22" s="12"/>
      <c r="M22" s="331"/>
      <c r="N22" s="12"/>
      <c r="O22" s="331"/>
      <c r="P22" s="12"/>
      <c r="Q22" s="331"/>
      <c r="R22" s="12"/>
      <c r="S22" s="331"/>
      <c r="T22" s="12">
        <v>3</v>
      </c>
      <c r="U22" s="331">
        <v>361.3</v>
      </c>
      <c r="V22" s="11"/>
      <c r="W22" s="326"/>
      <c r="X22" s="11"/>
      <c r="Y22" s="326">
        <v>1161.1</v>
      </c>
      <c r="Z22" s="11"/>
      <c r="AA22" s="326"/>
      <c r="AB22" s="11"/>
      <c r="AC22" s="326"/>
      <c r="AD22" s="11">
        <v>2</v>
      </c>
      <c r="AE22" s="326">
        <v>2689.4</v>
      </c>
      <c r="AF22" s="11"/>
      <c r="AG22" s="326"/>
      <c r="AH22" s="11"/>
      <c r="AI22" s="326"/>
      <c r="AJ22" s="266"/>
      <c r="AK22" s="266"/>
      <c r="AL22" s="766"/>
      <c r="AM22" s="266"/>
      <c r="AN22" s="342">
        <f>SUM(B22,D22,F22,H22,J22,L22,N22,P22,R22,T22,V22,Z22,X22,AB22,AD22,AF22,AH22,AJ22,AL22)</f>
        <v>5</v>
      </c>
      <c r="AO22" s="344">
        <f>SUM(C22,E22,G22,I22,K22,M22,O22,Q22,S22,U22,W22,AA22,Y22,AC22,AE22,AG22,AI22,AK22,AM22)</f>
        <v>4211.8</v>
      </c>
    </row>
    <row r="23" spans="1:41" s="84" customFormat="1" ht="27" customHeight="1">
      <c r="A23" s="16" t="s">
        <v>291</v>
      </c>
      <c r="B23" s="191"/>
      <c r="C23" s="548"/>
      <c r="D23" s="537"/>
      <c r="E23" s="548"/>
      <c r="F23" s="191"/>
      <c r="G23" s="548"/>
      <c r="H23" s="18"/>
      <c r="I23" s="735"/>
      <c r="J23" s="537"/>
      <c r="K23" s="538"/>
      <c r="L23" s="537"/>
      <c r="M23" s="538"/>
      <c r="N23" s="537"/>
      <c r="O23" s="538"/>
      <c r="P23" s="537"/>
      <c r="Q23" s="538"/>
      <c r="R23" s="537"/>
      <c r="S23" s="538"/>
      <c r="T23" s="537"/>
      <c r="U23" s="538"/>
      <c r="V23" s="17"/>
      <c r="W23" s="327"/>
      <c r="X23" s="17"/>
      <c r="Y23" s="327">
        <v>3216.4</v>
      </c>
      <c r="Z23" s="17"/>
      <c r="AA23" s="327"/>
      <c r="AB23" s="17"/>
      <c r="AC23" s="327"/>
      <c r="AD23" s="17"/>
      <c r="AE23" s="327"/>
      <c r="AF23" s="17"/>
      <c r="AG23" s="327"/>
      <c r="AH23" s="17"/>
      <c r="AI23" s="327"/>
      <c r="AJ23" s="297"/>
      <c r="AK23" s="297"/>
      <c r="AL23" s="1002"/>
      <c r="AM23" s="297"/>
      <c r="AN23" s="343">
        <f>SUM(B23,D23,F23,H23,J23,L23,N23,P23,R23,T23,V23,Z23,X23,AB23,AD23,AF23,AH23,AJ23,AL23)</f>
        <v>0</v>
      </c>
      <c r="AO23" s="345">
        <f>SUM(C23,E23,G23,I23,K23,M23,O23,Q23,S23,U23,W23,AA23,Y23,AC23,AE23,AG23,AI23,AK23,AM23)</f>
        <v>3216.4</v>
      </c>
    </row>
    <row r="24" spans="1:41" s="84" customFormat="1" ht="27" customHeight="1">
      <c r="A24" s="1088" t="s">
        <v>62</v>
      </c>
      <c r="B24" s="1089"/>
      <c r="C24" s="1090"/>
      <c r="D24" s="1091"/>
      <c r="E24" s="1090"/>
      <c r="F24" s="1091"/>
      <c r="G24" s="1090"/>
      <c r="H24" s="1091"/>
      <c r="I24" s="1092"/>
      <c r="J24" s="1091"/>
      <c r="K24" s="1092"/>
      <c r="L24" s="1091"/>
      <c r="M24" s="1092"/>
      <c r="N24" s="1091"/>
      <c r="O24" s="1092"/>
      <c r="P24" s="1091"/>
      <c r="Q24" s="1092"/>
      <c r="R24" s="1091"/>
      <c r="S24" s="1092"/>
      <c r="T24" s="1091"/>
      <c r="U24" s="1092"/>
      <c r="V24" s="1091"/>
      <c r="W24" s="1092"/>
      <c r="X24" s="1091"/>
      <c r="Y24" s="1092"/>
      <c r="Z24" s="1091"/>
      <c r="AA24" s="1092"/>
      <c r="AB24" s="1091"/>
      <c r="AC24" s="1092"/>
      <c r="AD24" s="1091"/>
      <c r="AE24" s="1092"/>
      <c r="AF24" s="1091"/>
      <c r="AG24" s="1092"/>
      <c r="AH24" s="1091"/>
      <c r="AI24" s="1092"/>
      <c r="AJ24" s="1090"/>
      <c r="AK24" s="1090"/>
      <c r="AL24" s="1093"/>
      <c r="AM24" s="1090"/>
      <c r="AN24" s="1094"/>
      <c r="AO24" s="1095"/>
    </row>
    <row r="25" spans="1:41" s="84" customFormat="1" ht="27" customHeight="1">
      <c r="A25" s="10" t="s">
        <v>158</v>
      </c>
      <c r="B25" s="129"/>
      <c r="C25" s="298"/>
      <c r="D25" s="12"/>
      <c r="E25" s="298"/>
      <c r="F25" s="129"/>
      <c r="G25" s="298"/>
      <c r="H25" s="15"/>
      <c r="I25" s="734"/>
      <c r="J25" s="12"/>
      <c r="K25" s="331"/>
      <c r="L25" s="12"/>
      <c r="M25" s="331"/>
      <c r="N25" s="12"/>
      <c r="O25" s="331"/>
      <c r="P25" s="12"/>
      <c r="Q25" s="331"/>
      <c r="R25" s="12"/>
      <c r="S25" s="331"/>
      <c r="T25" s="12"/>
      <c r="U25" s="331"/>
      <c r="V25" s="11"/>
      <c r="W25" s="326"/>
      <c r="X25" s="11"/>
      <c r="Y25" s="326"/>
      <c r="Z25" s="11">
        <v>2</v>
      </c>
      <c r="AA25" s="326">
        <v>233</v>
      </c>
      <c r="AB25" s="11"/>
      <c r="AC25" s="326"/>
      <c r="AD25" s="11"/>
      <c r="AE25" s="326"/>
      <c r="AF25" s="11"/>
      <c r="AG25" s="326"/>
      <c r="AH25" s="11"/>
      <c r="AI25" s="326"/>
      <c r="AJ25" s="266"/>
      <c r="AK25" s="266"/>
      <c r="AL25" s="766"/>
      <c r="AM25" s="266"/>
      <c r="AN25" s="342">
        <f aca="true" t="shared" si="3" ref="AN25:AO29">SUM(B25,D25,F25,H25,J25,L25,N25,P25,R25,T25,V25,Z25,X25,AB25,AD25,AF25,AH25,AJ25,AL25)</f>
        <v>2</v>
      </c>
      <c r="AO25" s="344">
        <f t="shared" si="3"/>
        <v>233</v>
      </c>
    </row>
    <row r="26" spans="1:41" s="84" customFormat="1" ht="27" customHeight="1">
      <c r="A26" s="10" t="s">
        <v>36</v>
      </c>
      <c r="B26" s="129"/>
      <c r="C26" s="298"/>
      <c r="D26" s="12"/>
      <c r="E26" s="298"/>
      <c r="F26" s="129"/>
      <c r="G26" s="298"/>
      <c r="H26" s="15"/>
      <c r="I26" s="734"/>
      <c r="J26" s="12"/>
      <c r="K26" s="331"/>
      <c r="L26" s="12"/>
      <c r="M26" s="331"/>
      <c r="N26" s="12"/>
      <c r="O26" s="331"/>
      <c r="P26" s="12"/>
      <c r="Q26" s="331"/>
      <c r="R26" s="12"/>
      <c r="S26" s="331"/>
      <c r="T26" s="12"/>
      <c r="U26" s="331"/>
      <c r="V26" s="11"/>
      <c r="W26" s="326"/>
      <c r="X26" s="11"/>
      <c r="Y26" s="326"/>
      <c r="Z26" s="11"/>
      <c r="AA26" s="326"/>
      <c r="AB26" s="11"/>
      <c r="AC26" s="326"/>
      <c r="AD26" s="11"/>
      <c r="AE26" s="326"/>
      <c r="AF26" s="11">
        <v>2</v>
      </c>
      <c r="AG26" s="326">
        <v>454.6</v>
      </c>
      <c r="AH26" s="11"/>
      <c r="AI26" s="326"/>
      <c r="AJ26" s="266"/>
      <c r="AK26" s="266"/>
      <c r="AL26" s="766"/>
      <c r="AM26" s="266"/>
      <c r="AN26" s="342">
        <f t="shared" si="3"/>
        <v>2</v>
      </c>
      <c r="AO26" s="344">
        <f t="shared" si="3"/>
        <v>454.6</v>
      </c>
    </row>
    <row r="27" spans="1:41" s="84" customFormat="1" ht="27" customHeight="1">
      <c r="A27" s="10" t="s">
        <v>181</v>
      </c>
      <c r="B27" s="129"/>
      <c r="C27" s="298"/>
      <c r="D27" s="12"/>
      <c r="E27" s="298"/>
      <c r="F27" s="129"/>
      <c r="G27" s="298"/>
      <c r="H27" s="15"/>
      <c r="I27" s="734"/>
      <c r="J27" s="12"/>
      <c r="K27" s="331"/>
      <c r="L27" s="12"/>
      <c r="M27" s="331"/>
      <c r="N27" s="12"/>
      <c r="O27" s="331"/>
      <c r="P27" s="12"/>
      <c r="Q27" s="331"/>
      <c r="R27" s="12"/>
      <c r="S27" s="331"/>
      <c r="T27" s="12"/>
      <c r="U27" s="331"/>
      <c r="V27" s="11"/>
      <c r="W27" s="326"/>
      <c r="X27" s="11"/>
      <c r="Y27" s="326"/>
      <c r="Z27" s="11"/>
      <c r="AA27" s="326"/>
      <c r="AB27" s="11"/>
      <c r="AC27" s="326">
        <v>510.5</v>
      </c>
      <c r="AD27" s="11"/>
      <c r="AE27" s="326"/>
      <c r="AF27" s="11"/>
      <c r="AG27" s="326"/>
      <c r="AH27" s="11"/>
      <c r="AI27" s="326"/>
      <c r="AJ27" s="266"/>
      <c r="AK27" s="266"/>
      <c r="AL27" s="766"/>
      <c r="AM27" s="266"/>
      <c r="AN27" s="342">
        <f t="shared" si="3"/>
        <v>0</v>
      </c>
      <c r="AO27" s="344">
        <f t="shared" si="3"/>
        <v>510.5</v>
      </c>
    </row>
    <row r="28" spans="1:41" s="257" customFormat="1" ht="27" customHeight="1">
      <c r="A28" s="774" t="s">
        <v>37</v>
      </c>
      <c r="B28" s="129"/>
      <c r="C28" s="298"/>
      <c r="D28" s="12"/>
      <c r="E28" s="298"/>
      <c r="F28" s="129"/>
      <c r="G28" s="298"/>
      <c r="H28" s="15"/>
      <c r="I28" s="734"/>
      <c r="J28" s="12"/>
      <c r="K28" s="331"/>
      <c r="L28" s="12"/>
      <c r="M28" s="331">
        <v>502.9</v>
      </c>
      <c r="N28" s="12"/>
      <c r="O28" s="331"/>
      <c r="P28" s="12"/>
      <c r="Q28" s="331"/>
      <c r="R28" s="12"/>
      <c r="S28" s="331"/>
      <c r="T28" s="12"/>
      <c r="U28" s="331"/>
      <c r="V28" s="11"/>
      <c r="W28" s="326"/>
      <c r="X28" s="11"/>
      <c r="Y28" s="326"/>
      <c r="Z28" s="11">
        <v>2</v>
      </c>
      <c r="AA28" s="326">
        <v>313.6</v>
      </c>
      <c r="AB28" s="11"/>
      <c r="AC28" s="326"/>
      <c r="AD28" s="11"/>
      <c r="AE28" s="326"/>
      <c r="AF28" s="11"/>
      <c r="AG28" s="326"/>
      <c r="AH28" s="11"/>
      <c r="AI28" s="326"/>
      <c r="AJ28" s="266"/>
      <c r="AK28" s="266"/>
      <c r="AL28" s="766"/>
      <c r="AM28" s="266"/>
      <c r="AN28" s="342">
        <f t="shared" si="3"/>
        <v>2</v>
      </c>
      <c r="AO28" s="344">
        <f t="shared" si="3"/>
        <v>816.5</v>
      </c>
    </row>
    <row r="29" spans="1:41" s="257" customFormat="1" ht="27" customHeight="1">
      <c r="A29" s="774" t="s">
        <v>297</v>
      </c>
      <c r="B29" s="129"/>
      <c r="C29" s="298">
        <v>354.2</v>
      </c>
      <c r="D29" s="12"/>
      <c r="E29" s="298"/>
      <c r="F29" s="129"/>
      <c r="G29" s="298"/>
      <c r="H29" s="15"/>
      <c r="I29" s="734"/>
      <c r="J29" s="12"/>
      <c r="K29" s="331"/>
      <c r="L29" s="12"/>
      <c r="M29" s="331"/>
      <c r="N29" s="12"/>
      <c r="O29" s="331"/>
      <c r="P29" s="12"/>
      <c r="Q29" s="331"/>
      <c r="R29" s="12"/>
      <c r="S29" s="331"/>
      <c r="T29" s="12"/>
      <c r="U29" s="331"/>
      <c r="V29" s="11"/>
      <c r="W29" s="326"/>
      <c r="X29" s="11"/>
      <c r="Y29" s="326"/>
      <c r="Z29" s="11"/>
      <c r="AA29" s="326"/>
      <c r="AB29" s="11"/>
      <c r="AC29" s="326"/>
      <c r="AD29" s="11"/>
      <c r="AE29" s="326"/>
      <c r="AF29" s="11"/>
      <c r="AG29" s="326"/>
      <c r="AH29" s="11"/>
      <c r="AI29" s="326"/>
      <c r="AJ29" s="266"/>
      <c r="AK29" s="266"/>
      <c r="AL29" s="766"/>
      <c r="AM29" s="266"/>
      <c r="AN29" s="342">
        <f t="shared" si="3"/>
        <v>0</v>
      </c>
      <c r="AO29" s="344">
        <f t="shared" si="3"/>
        <v>354.2</v>
      </c>
    </row>
    <row r="30" spans="1:41" s="257" customFormat="1" ht="27" customHeight="1">
      <c r="A30" s="774" t="s">
        <v>343</v>
      </c>
      <c r="B30" s="129"/>
      <c r="C30" s="298">
        <v>15.4</v>
      </c>
      <c r="D30" s="12"/>
      <c r="E30" s="298"/>
      <c r="F30" s="129"/>
      <c r="G30" s="298"/>
      <c r="H30" s="15"/>
      <c r="I30" s="734"/>
      <c r="J30" s="12"/>
      <c r="K30" s="331"/>
      <c r="L30" s="12"/>
      <c r="M30" s="331"/>
      <c r="N30" s="12"/>
      <c r="O30" s="331"/>
      <c r="P30" s="12"/>
      <c r="Q30" s="331"/>
      <c r="R30" s="12"/>
      <c r="S30" s="331"/>
      <c r="T30" s="12"/>
      <c r="U30" s="331"/>
      <c r="V30" s="11"/>
      <c r="W30" s="326">
        <v>70.4</v>
      </c>
      <c r="X30" s="11"/>
      <c r="Y30" s="326"/>
      <c r="Z30" s="11">
        <v>2</v>
      </c>
      <c r="AA30" s="326">
        <v>784.6</v>
      </c>
      <c r="AB30" s="11"/>
      <c r="AC30" s="326"/>
      <c r="AD30" s="11"/>
      <c r="AE30" s="326"/>
      <c r="AF30" s="11"/>
      <c r="AG30" s="326"/>
      <c r="AH30" s="11"/>
      <c r="AI30" s="326"/>
      <c r="AJ30" s="266"/>
      <c r="AK30" s="266"/>
      <c r="AL30" s="766"/>
      <c r="AM30" s="266"/>
      <c r="AN30" s="342">
        <f aca="true" t="shared" si="4" ref="AN30:AO39">SUM(B30,D30,F30,H30,J30,L30,N30,P30,R30,T30,V30,Z30,X30,AB30,AD30,AF30,AH30,AJ30,AL30)</f>
        <v>2</v>
      </c>
      <c r="AO30" s="344">
        <f t="shared" si="4"/>
        <v>870.4000000000001</v>
      </c>
    </row>
    <row r="31" spans="1:41" s="257" customFormat="1" ht="27" customHeight="1">
      <c r="A31" s="10" t="s">
        <v>38</v>
      </c>
      <c r="B31" s="129"/>
      <c r="C31" s="298"/>
      <c r="D31" s="12"/>
      <c r="E31" s="298"/>
      <c r="F31" s="129"/>
      <c r="G31" s="298"/>
      <c r="H31" s="15"/>
      <c r="I31" s="734"/>
      <c r="J31" s="12"/>
      <c r="K31" s="331"/>
      <c r="L31" s="12"/>
      <c r="M31" s="331"/>
      <c r="N31" s="12"/>
      <c r="O31" s="331"/>
      <c r="P31" s="12"/>
      <c r="Q31" s="331"/>
      <c r="R31" s="12"/>
      <c r="S31" s="331"/>
      <c r="T31" s="12"/>
      <c r="U31" s="331"/>
      <c r="V31" s="11"/>
      <c r="W31" s="326"/>
      <c r="X31" s="11"/>
      <c r="Y31" s="326"/>
      <c r="Z31" s="11"/>
      <c r="AA31" s="326"/>
      <c r="AB31" s="11"/>
      <c r="AC31" s="326">
        <v>59.6</v>
      </c>
      <c r="AD31" s="11"/>
      <c r="AE31" s="326"/>
      <c r="AF31" s="11">
        <v>2</v>
      </c>
      <c r="AG31" s="326">
        <v>410</v>
      </c>
      <c r="AH31" s="11"/>
      <c r="AI31" s="326"/>
      <c r="AJ31" s="266"/>
      <c r="AK31" s="266"/>
      <c r="AL31" s="766"/>
      <c r="AM31" s="266"/>
      <c r="AN31" s="342">
        <f t="shared" si="4"/>
        <v>2</v>
      </c>
      <c r="AO31" s="344">
        <f t="shared" si="4"/>
        <v>469.6</v>
      </c>
    </row>
    <row r="32" spans="1:41" s="257" customFormat="1" ht="27" customHeight="1">
      <c r="A32" s="774" t="s">
        <v>42</v>
      </c>
      <c r="B32" s="129">
        <v>5</v>
      </c>
      <c r="C32" s="298">
        <v>780.9</v>
      </c>
      <c r="D32" s="12"/>
      <c r="E32" s="298"/>
      <c r="F32" s="129"/>
      <c r="G32" s="298"/>
      <c r="H32" s="15"/>
      <c r="I32" s="734"/>
      <c r="J32" s="12"/>
      <c r="K32" s="331"/>
      <c r="L32" s="12"/>
      <c r="M32" s="331"/>
      <c r="N32" s="12"/>
      <c r="O32" s="331"/>
      <c r="P32" s="12"/>
      <c r="Q32" s="331"/>
      <c r="R32" s="12"/>
      <c r="S32" s="331">
        <v>277.9</v>
      </c>
      <c r="T32" s="12"/>
      <c r="U32" s="331"/>
      <c r="V32" s="11"/>
      <c r="W32" s="326"/>
      <c r="X32" s="11"/>
      <c r="Y32" s="326">
        <v>283.2</v>
      </c>
      <c r="Z32" s="11">
        <v>2</v>
      </c>
      <c r="AA32" s="326">
        <v>289.8</v>
      </c>
      <c r="AB32" s="11"/>
      <c r="AC32" s="326"/>
      <c r="AD32" s="11"/>
      <c r="AE32" s="326">
        <v>1677.3</v>
      </c>
      <c r="AF32" s="11">
        <v>2</v>
      </c>
      <c r="AG32" s="326">
        <v>402.8</v>
      </c>
      <c r="AH32" s="11"/>
      <c r="AI32" s="326"/>
      <c r="AJ32" s="266"/>
      <c r="AK32" s="266"/>
      <c r="AL32" s="766"/>
      <c r="AM32" s="266"/>
      <c r="AN32" s="342">
        <f t="shared" si="4"/>
        <v>9</v>
      </c>
      <c r="AO32" s="344">
        <f t="shared" si="4"/>
        <v>3711.9</v>
      </c>
    </row>
    <row r="33" spans="1:41" ht="24.75" customHeight="1">
      <c r="A33" s="774" t="s">
        <v>43</v>
      </c>
      <c r="B33" s="129"/>
      <c r="C33" s="266"/>
      <c r="D33" s="11"/>
      <c r="E33" s="266"/>
      <c r="F33" s="11"/>
      <c r="G33" s="266"/>
      <c r="H33" s="11"/>
      <c r="I33" s="326"/>
      <c r="J33" s="11"/>
      <c r="K33" s="326"/>
      <c r="L33" s="11"/>
      <c r="M33" s="326"/>
      <c r="N33" s="11"/>
      <c r="O33" s="326"/>
      <c r="P33" s="11"/>
      <c r="Q33" s="326"/>
      <c r="R33" s="11"/>
      <c r="S33" s="326"/>
      <c r="T33" s="11"/>
      <c r="U33" s="326"/>
      <c r="V33" s="11"/>
      <c r="W33" s="326"/>
      <c r="X33" s="11"/>
      <c r="Y33" s="326"/>
      <c r="Z33" s="11">
        <v>2</v>
      </c>
      <c r="AA33" s="326">
        <v>265.6</v>
      </c>
      <c r="AB33" s="11"/>
      <c r="AC33" s="326"/>
      <c r="AD33" s="11"/>
      <c r="AE33" s="326"/>
      <c r="AF33" s="11"/>
      <c r="AG33" s="326"/>
      <c r="AH33" s="11"/>
      <c r="AI33" s="326"/>
      <c r="AJ33" s="266"/>
      <c r="AK33" s="266"/>
      <c r="AL33" s="766"/>
      <c r="AM33" s="266"/>
      <c r="AN33" s="342">
        <f t="shared" si="4"/>
        <v>2</v>
      </c>
      <c r="AO33" s="344">
        <f t="shared" si="4"/>
        <v>265.6</v>
      </c>
    </row>
    <row r="34" spans="1:41" ht="21.75" customHeight="1">
      <c r="A34" s="10" t="s">
        <v>44</v>
      </c>
      <c r="B34" s="129"/>
      <c r="C34" s="298"/>
      <c r="D34" s="12"/>
      <c r="E34" s="298"/>
      <c r="F34" s="129"/>
      <c r="G34" s="298"/>
      <c r="H34" s="15"/>
      <c r="I34" s="734"/>
      <c r="J34" s="12"/>
      <c r="K34" s="331"/>
      <c r="L34" s="12"/>
      <c r="M34" s="331"/>
      <c r="N34" s="12"/>
      <c r="O34" s="331"/>
      <c r="P34" s="12"/>
      <c r="Q34" s="331"/>
      <c r="R34" s="12"/>
      <c r="S34" s="331"/>
      <c r="T34" s="12"/>
      <c r="U34" s="331"/>
      <c r="V34" s="11"/>
      <c r="W34" s="326"/>
      <c r="X34" s="11"/>
      <c r="Y34" s="326"/>
      <c r="Z34" s="11">
        <v>6</v>
      </c>
      <c r="AA34" s="326">
        <v>898.1</v>
      </c>
      <c r="AB34" s="11"/>
      <c r="AC34" s="326"/>
      <c r="AD34" s="11"/>
      <c r="AE34" s="326"/>
      <c r="AF34" s="11">
        <v>6</v>
      </c>
      <c r="AG34" s="326">
        <v>1044.7</v>
      </c>
      <c r="AH34" s="11"/>
      <c r="AI34" s="326"/>
      <c r="AJ34" s="266"/>
      <c r="AK34" s="266"/>
      <c r="AL34" s="766"/>
      <c r="AM34" s="266"/>
      <c r="AN34" s="342">
        <f t="shared" si="4"/>
        <v>12</v>
      </c>
      <c r="AO34" s="344">
        <f t="shared" si="4"/>
        <v>1942.8000000000002</v>
      </c>
    </row>
    <row r="35" spans="1:41" ht="21.75" customHeight="1">
      <c r="A35" s="10" t="s">
        <v>163</v>
      </c>
      <c r="B35" s="129">
        <v>3</v>
      </c>
      <c r="C35" s="298">
        <v>282.3</v>
      </c>
      <c r="D35" s="12"/>
      <c r="E35" s="298"/>
      <c r="F35" s="129"/>
      <c r="G35" s="298"/>
      <c r="H35" s="15"/>
      <c r="I35" s="734"/>
      <c r="J35" s="12"/>
      <c r="K35" s="331"/>
      <c r="L35" s="12"/>
      <c r="M35" s="331"/>
      <c r="N35" s="12"/>
      <c r="O35" s="331"/>
      <c r="P35" s="12"/>
      <c r="Q35" s="331"/>
      <c r="R35" s="12"/>
      <c r="S35" s="331"/>
      <c r="T35" s="12"/>
      <c r="U35" s="331"/>
      <c r="V35" s="11"/>
      <c r="W35" s="326"/>
      <c r="X35" s="11"/>
      <c r="Y35" s="326"/>
      <c r="Z35" s="11"/>
      <c r="AA35" s="326"/>
      <c r="AB35" s="11"/>
      <c r="AC35" s="326"/>
      <c r="AD35" s="11"/>
      <c r="AE35" s="326"/>
      <c r="AF35" s="11"/>
      <c r="AG35" s="326"/>
      <c r="AH35" s="11"/>
      <c r="AI35" s="326"/>
      <c r="AJ35" s="266"/>
      <c r="AK35" s="266"/>
      <c r="AL35" s="766"/>
      <c r="AM35" s="266"/>
      <c r="AN35" s="342">
        <f t="shared" si="4"/>
        <v>3</v>
      </c>
      <c r="AO35" s="344">
        <f t="shared" si="4"/>
        <v>282.3</v>
      </c>
    </row>
    <row r="36" spans="1:41" ht="23.25" customHeight="1">
      <c r="A36" s="774" t="s">
        <v>45</v>
      </c>
      <c r="B36" s="129"/>
      <c r="C36" s="298"/>
      <c r="D36" s="12"/>
      <c r="E36" s="298"/>
      <c r="F36" s="129"/>
      <c r="G36" s="298"/>
      <c r="H36" s="15"/>
      <c r="I36" s="734"/>
      <c r="J36" s="12"/>
      <c r="K36" s="331"/>
      <c r="L36" s="12"/>
      <c r="M36" s="331"/>
      <c r="N36" s="12"/>
      <c r="O36" s="331"/>
      <c r="P36" s="12"/>
      <c r="Q36" s="331"/>
      <c r="R36" s="12"/>
      <c r="S36" s="331"/>
      <c r="T36" s="12"/>
      <c r="U36" s="331"/>
      <c r="V36" s="11"/>
      <c r="W36" s="326"/>
      <c r="X36" s="11"/>
      <c r="Y36" s="326"/>
      <c r="Z36" s="11">
        <v>5</v>
      </c>
      <c r="AA36" s="326">
        <v>575.5</v>
      </c>
      <c r="AB36" s="11"/>
      <c r="AC36" s="326"/>
      <c r="AD36" s="11"/>
      <c r="AE36" s="326"/>
      <c r="AF36" s="11"/>
      <c r="AG36" s="326"/>
      <c r="AH36" s="11"/>
      <c r="AI36" s="326"/>
      <c r="AJ36" s="266"/>
      <c r="AK36" s="266"/>
      <c r="AL36" s="766"/>
      <c r="AM36" s="266"/>
      <c r="AN36" s="342">
        <f t="shared" si="4"/>
        <v>5</v>
      </c>
      <c r="AO36" s="344">
        <f t="shared" si="4"/>
        <v>575.5</v>
      </c>
    </row>
    <row r="37" spans="1:41" ht="22.5" customHeight="1">
      <c r="A37" s="10" t="s">
        <v>46</v>
      </c>
      <c r="B37" s="129"/>
      <c r="C37" s="298"/>
      <c r="D37" s="12"/>
      <c r="E37" s="298"/>
      <c r="F37" s="129"/>
      <c r="G37" s="298">
        <v>378.8</v>
      </c>
      <c r="H37" s="15"/>
      <c r="I37" s="734"/>
      <c r="J37" s="12"/>
      <c r="K37" s="331"/>
      <c r="L37" s="12"/>
      <c r="M37" s="331"/>
      <c r="N37" s="12">
        <v>1</v>
      </c>
      <c r="O37" s="331">
        <v>358.6</v>
      </c>
      <c r="P37" s="12"/>
      <c r="Q37" s="331"/>
      <c r="R37" s="12"/>
      <c r="S37" s="331"/>
      <c r="T37" s="12"/>
      <c r="U37" s="331"/>
      <c r="V37" s="11"/>
      <c r="W37" s="326"/>
      <c r="X37" s="11"/>
      <c r="Y37" s="326">
        <v>777.7</v>
      </c>
      <c r="Z37" s="11">
        <v>2</v>
      </c>
      <c r="AA37" s="326">
        <v>243.3</v>
      </c>
      <c r="AB37" s="11"/>
      <c r="AC37" s="326"/>
      <c r="AD37" s="11"/>
      <c r="AE37" s="326"/>
      <c r="AF37" s="11"/>
      <c r="AG37" s="326"/>
      <c r="AH37" s="11"/>
      <c r="AI37" s="326"/>
      <c r="AJ37" s="266"/>
      <c r="AK37" s="266">
        <v>342.9</v>
      </c>
      <c r="AL37" s="766"/>
      <c r="AM37" s="266">
        <v>315.3</v>
      </c>
      <c r="AN37" s="342">
        <f t="shared" si="4"/>
        <v>3</v>
      </c>
      <c r="AO37" s="344">
        <f t="shared" si="4"/>
        <v>2416.6000000000004</v>
      </c>
    </row>
    <row r="38" spans="1:41" ht="24.75" customHeight="1">
      <c r="A38" s="10" t="s">
        <v>303</v>
      </c>
      <c r="B38" s="129"/>
      <c r="C38" s="298"/>
      <c r="D38" s="12"/>
      <c r="E38" s="298"/>
      <c r="F38" s="129"/>
      <c r="G38" s="298"/>
      <c r="H38" s="15"/>
      <c r="I38" s="734"/>
      <c r="J38" s="12"/>
      <c r="K38" s="331"/>
      <c r="L38" s="12"/>
      <c r="M38" s="331"/>
      <c r="N38" s="12"/>
      <c r="O38" s="331"/>
      <c r="P38" s="12"/>
      <c r="Q38" s="331"/>
      <c r="R38" s="12"/>
      <c r="S38" s="331"/>
      <c r="T38" s="12"/>
      <c r="U38" s="331"/>
      <c r="V38" s="11"/>
      <c r="W38" s="326"/>
      <c r="X38" s="11"/>
      <c r="Y38" s="326"/>
      <c r="Z38" s="11"/>
      <c r="AA38" s="326"/>
      <c r="AB38" s="11"/>
      <c r="AC38" s="326"/>
      <c r="AD38" s="11"/>
      <c r="AE38" s="326"/>
      <c r="AF38" s="11">
        <v>2</v>
      </c>
      <c r="AG38" s="326">
        <v>398</v>
      </c>
      <c r="AH38" s="11"/>
      <c r="AI38" s="326"/>
      <c r="AJ38" s="266"/>
      <c r="AK38" s="266"/>
      <c r="AL38" s="766"/>
      <c r="AM38" s="266"/>
      <c r="AN38" s="342">
        <f t="shared" si="4"/>
        <v>2</v>
      </c>
      <c r="AO38" s="344">
        <f t="shared" si="4"/>
        <v>398</v>
      </c>
    </row>
    <row r="39" spans="1:41" ht="23.25" customHeight="1">
      <c r="A39" s="16" t="s">
        <v>47</v>
      </c>
      <c r="B39" s="191"/>
      <c r="C39" s="548"/>
      <c r="D39" s="537"/>
      <c r="E39" s="548"/>
      <c r="F39" s="191"/>
      <c r="G39" s="548"/>
      <c r="H39" s="18"/>
      <c r="I39" s="735"/>
      <c r="J39" s="537"/>
      <c r="K39" s="538"/>
      <c r="L39" s="537"/>
      <c r="M39" s="538"/>
      <c r="N39" s="537"/>
      <c r="O39" s="538"/>
      <c r="P39" s="537"/>
      <c r="Q39" s="538"/>
      <c r="R39" s="537"/>
      <c r="S39" s="538"/>
      <c r="T39" s="537"/>
      <c r="U39" s="538"/>
      <c r="V39" s="17"/>
      <c r="W39" s="327"/>
      <c r="X39" s="17"/>
      <c r="Y39" s="327">
        <v>236.8</v>
      </c>
      <c r="Z39" s="17"/>
      <c r="AA39" s="327"/>
      <c r="AB39" s="17"/>
      <c r="AC39" s="327">
        <v>341.2</v>
      </c>
      <c r="AD39" s="17"/>
      <c r="AE39" s="327"/>
      <c r="AF39" s="17">
        <v>1</v>
      </c>
      <c r="AG39" s="327">
        <v>168.4</v>
      </c>
      <c r="AH39" s="17"/>
      <c r="AI39" s="327"/>
      <c r="AJ39" s="297"/>
      <c r="AK39" s="297"/>
      <c r="AL39" s="1002"/>
      <c r="AM39" s="297">
        <v>282.5</v>
      </c>
      <c r="AN39" s="343">
        <f t="shared" si="4"/>
        <v>1</v>
      </c>
      <c r="AO39" s="345">
        <f t="shared" si="4"/>
        <v>1028.9</v>
      </c>
    </row>
    <row r="40" spans="1:41" ht="23.25" customHeight="1">
      <c r="A40" s="1088" t="s">
        <v>121</v>
      </c>
      <c r="B40" s="1089"/>
      <c r="C40" s="1096"/>
      <c r="D40" s="1097"/>
      <c r="E40" s="1096"/>
      <c r="F40" s="1089"/>
      <c r="G40" s="1096"/>
      <c r="H40" s="1098"/>
      <c r="I40" s="1099"/>
      <c r="J40" s="1097"/>
      <c r="K40" s="1100"/>
      <c r="L40" s="1097"/>
      <c r="M40" s="1100"/>
      <c r="N40" s="1097"/>
      <c r="O40" s="1100"/>
      <c r="P40" s="1097"/>
      <c r="Q40" s="1100"/>
      <c r="R40" s="1097"/>
      <c r="S40" s="1100"/>
      <c r="T40" s="1097"/>
      <c r="U40" s="1100"/>
      <c r="V40" s="1091"/>
      <c r="W40" s="1092"/>
      <c r="X40" s="1091"/>
      <c r="Y40" s="1092"/>
      <c r="Z40" s="1091"/>
      <c r="AA40" s="1092"/>
      <c r="AB40" s="1091"/>
      <c r="AC40" s="1092"/>
      <c r="AD40" s="1091"/>
      <c r="AE40" s="1092"/>
      <c r="AF40" s="1091"/>
      <c r="AG40" s="1092"/>
      <c r="AH40" s="1091"/>
      <c r="AI40" s="1092"/>
      <c r="AJ40" s="1090"/>
      <c r="AK40" s="1090"/>
      <c r="AL40" s="1093"/>
      <c r="AM40" s="1090"/>
      <c r="AN40" s="1094"/>
      <c r="AO40" s="1095"/>
    </row>
    <row r="41" spans="1:41" ht="23.25" customHeight="1">
      <c r="A41" s="16" t="s">
        <v>294</v>
      </c>
      <c r="B41" s="191"/>
      <c r="C41" s="548">
        <v>1011.4</v>
      </c>
      <c r="D41" s="537"/>
      <c r="E41" s="548"/>
      <c r="F41" s="191"/>
      <c r="G41" s="548"/>
      <c r="H41" s="18"/>
      <c r="I41" s="735"/>
      <c r="J41" s="537"/>
      <c r="K41" s="538"/>
      <c r="L41" s="537"/>
      <c r="M41" s="538"/>
      <c r="N41" s="537"/>
      <c r="O41" s="538"/>
      <c r="P41" s="537"/>
      <c r="Q41" s="538"/>
      <c r="R41" s="537"/>
      <c r="S41" s="538"/>
      <c r="T41" s="537"/>
      <c r="U41" s="538"/>
      <c r="V41" s="17"/>
      <c r="W41" s="327"/>
      <c r="X41" s="17"/>
      <c r="Y41" s="327"/>
      <c r="Z41" s="17"/>
      <c r="AA41" s="327"/>
      <c r="AB41" s="17"/>
      <c r="AC41" s="327"/>
      <c r="AD41" s="17"/>
      <c r="AE41" s="327"/>
      <c r="AF41" s="17"/>
      <c r="AG41" s="327"/>
      <c r="AH41" s="17"/>
      <c r="AI41" s="327"/>
      <c r="AJ41" s="297"/>
      <c r="AK41" s="297"/>
      <c r="AL41" s="1002"/>
      <c r="AM41" s="297"/>
      <c r="AN41" s="343">
        <f>SUM(B41,D41,F41,H41,J41,L41,N41,P41,R41,T41,V41,Z41,X41,AB41,AD41,AF41,AH41,AJ41,AL41)</f>
        <v>0</v>
      </c>
      <c r="AO41" s="345">
        <f>SUM(C41,E41,G41,I41,K41,M41,O41,Q41,S41,U41,W41,AA41,Y41,AC41,AE41,AG41,AI41,AK41,AM41)</f>
        <v>1011.4</v>
      </c>
    </row>
    <row r="42" spans="1:41" s="113" customFormat="1" ht="20.25" customHeight="1" thickBot="1">
      <c r="A42" s="1088" t="s">
        <v>665</v>
      </c>
      <c r="B42" s="1110">
        <v>80</v>
      </c>
      <c r="C42" s="1111">
        <v>616.5</v>
      </c>
      <c r="D42" s="1112"/>
      <c r="E42" s="1111"/>
      <c r="F42" s="1110"/>
      <c r="G42" s="1111"/>
      <c r="H42" s="1112"/>
      <c r="I42" s="1113">
        <v>19789.7</v>
      </c>
      <c r="J42" s="1114"/>
      <c r="K42" s="1113"/>
      <c r="L42" s="1114"/>
      <c r="M42" s="1113"/>
      <c r="N42" s="1114"/>
      <c r="O42" s="1113"/>
      <c r="P42" s="1112"/>
      <c r="Q42" s="1113"/>
      <c r="R42" s="1115"/>
      <c r="S42" s="1100"/>
      <c r="T42" s="1115"/>
      <c r="U42" s="1100"/>
      <c r="V42" s="1098"/>
      <c r="W42" s="1100"/>
      <c r="X42" s="1115"/>
      <c r="Y42" s="1100"/>
      <c r="Z42" s="1098"/>
      <c r="AA42" s="1100"/>
      <c r="AB42" s="1097"/>
      <c r="AC42" s="1100"/>
      <c r="AD42" s="1116"/>
      <c r="AE42" s="1117"/>
      <c r="AF42" s="1114"/>
      <c r="AG42" s="1113"/>
      <c r="AH42" s="1116"/>
      <c r="AI42" s="1113"/>
      <c r="AJ42" s="1118"/>
      <c r="AK42" s="1118"/>
      <c r="AL42" s="1119"/>
      <c r="AM42" s="1118"/>
      <c r="AN42" s="1094">
        <f>SUM(B42,D42,F42,H42,J42,L42,N42,P42,R42,T42,V42,Z42,X42,AB42,AD42,AF42,AH42,AJ42,AL42)</f>
        <v>80</v>
      </c>
      <c r="AO42" s="1101">
        <f>SUM(C42,E42,G42,I42,K42,M42,O42,Q42,S42,U42,W42,AA42,Y42,AC42,AE42,AG42,AI42,AK42,AM42)</f>
        <v>20406.2</v>
      </c>
    </row>
    <row r="43" spans="1:41" s="113" customFormat="1" ht="20.25" customHeight="1" thickBot="1">
      <c r="A43" s="372" t="s">
        <v>53</v>
      </c>
      <c r="B43" s="545">
        <f>SUM(B5:B42)</f>
        <v>331</v>
      </c>
      <c r="C43" s="544">
        <f>SUM(C5:C42)</f>
        <v>25535.700000000004</v>
      </c>
      <c r="D43" s="545">
        <f>SUM(D5:D42)</f>
        <v>67</v>
      </c>
      <c r="E43" s="544">
        <f>SUM(E5:E42)</f>
        <v>7378.700000000001</v>
      </c>
      <c r="F43" s="545"/>
      <c r="G43" s="544">
        <f>SUM(G5:G42)</f>
        <v>1800.2</v>
      </c>
      <c r="H43" s="545">
        <f>SUM(H5:H42)</f>
        <v>561</v>
      </c>
      <c r="I43" s="544">
        <f>SUM(I5:I42)</f>
        <v>126251.50000000001</v>
      </c>
      <c r="J43" s="545"/>
      <c r="K43" s="544">
        <f>SUM(K5:K42)</f>
        <v>509.2</v>
      </c>
      <c r="L43" s="545"/>
      <c r="M43" s="544">
        <f>SUM(M5:M42)</f>
        <v>502.9</v>
      </c>
      <c r="N43" s="545">
        <f>SUM(N5:N42)</f>
        <v>19</v>
      </c>
      <c r="O43" s="544">
        <f>SUM(O5:O42)</f>
        <v>4428.900000000001</v>
      </c>
      <c r="P43" s="545"/>
      <c r="Q43" s="544">
        <f aca="true" t="shared" si="5" ref="Q43:AO43">SUM(Q5:Q42)</f>
        <v>740.9</v>
      </c>
      <c r="R43" s="545">
        <f t="shared" si="5"/>
        <v>1</v>
      </c>
      <c r="S43" s="544">
        <f t="shared" si="5"/>
        <v>2221.5</v>
      </c>
      <c r="T43" s="545">
        <f t="shared" si="5"/>
        <v>295</v>
      </c>
      <c r="U43" s="544">
        <f t="shared" si="5"/>
        <v>7759.900000000001</v>
      </c>
      <c r="V43" s="545">
        <f t="shared" si="5"/>
        <v>40</v>
      </c>
      <c r="W43" s="544">
        <f t="shared" si="5"/>
        <v>7958.699999999999</v>
      </c>
      <c r="X43" s="545">
        <f t="shared" si="5"/>
        <v>51</v>
      </c>
      <c r="Y43" s="544">
        <f t="shared" si="5"/>
        <v>19378.4</v>
      </c>
      <c r="Z43" s="545">
        <f t="shared" si="5"/>
        <v>283</v>
      </c>
      <c r="AA43" s="544">
        <f t="shared" si="5"/>
        <v>72766.30000000002</v>
      </c>
      <c r="AB43" s="545">
        <f t="shared" si="5"/>
        <v>19</v>
      </c>
      <c r="AC43" s="544">
        <f t="shared" si="5"/>
        <v>14076.400000000001</v>
      </c>
      <c r="AD43" s="545">
        <f t="shared" si="5"/>
        <v>81</v>
      </c>
      <c r="AE43" s="544">
        <f t="shared" si="5"/>
        <v>30579.1</v>
      </c>
      <c r="AF43" s="545">
        <f t="shared" si="5"/>
        <v>38</v>
      </c>
      <c r="AG43" s="544">
        <f t="shared" si="5"/>
        <v>4707.599999999999</v>
      </c>
      <c r="AH43" s="545">
        <f t="shared" si="5"/>
        <v>29</v>
      </c>
      <c r="AI43" s="544">
        <f t="shared" si="5"/>
        <v>5250.5</v>
      </c>
      <c r="AJ43" s="545">
        <f t="shared" si="5"/>
        <v>23</v>
      </c>
      <c r="AK43" s="544">
        <f t="shared" si="5"/>
        <v>10033.5</v>
      </c>
      <c r="AL43" s="545">
        <f t="shared" si="5"/>
        <v>1</v>
      </c>
      <c r="AM43" s="544">
        <f t="shared" si="5"/>
        <v>3231.2000000000003</v>
      </c>
      <c r="AN43" s="545">
        <f t="shared" si="5"/>
        <v>1839</v>
      </c>
      <c r="AO43" s="544">
        <f t="shared" si="5"/>
        <v>345111.10000000003</v>
      </c>
    </row>
    <row r="44" spans="3:41" s="113" customFormat="1" ht="20.25" customHeight="1">
      <c r="C44" s="262"/>
      <c r="E44" s="262"/>
      <c r="G44" s="262"/>
      <c r="I44" s="738"/>
      <c r="K44" s="738"/>
      <c r="M44" s="738"/>
      <c r="O44" s="738"/>
      <c r="Q44" s="738"/>
      <c r="S44" s="738"/>
      <c r="T44" s="738"/>
      <c r="U44" s="738"/>
      <c r="W44" s="738"/>
      <c r="Y44" s="738"/>
      <c r="AA44" s="738"/>
      <c r="AC44" s="738"/>
      <c r="AE44" s="738"/>
      <c r="AG44" s="738"/>
      <c r="AI44" s="738"/>
      <c r="AJ44" s="262"/>
      <c r="AK44" s="262"/>
      <c r="AM44" s="738"/>
      <c r="AO44" s="665"/>
    </row>
    <row r="45" spans="3:41" s="113" customFormat="1" ht="20.25" customHeight="1">
      <c r="C45" s="262"/>
      <c r="E45" s="262"/>
      <c r="G45" s="262"/>
      <c r="I45" s="738"/>
      <c r="K45" s="738"/>
      <c r="M45" s="738"/>
      <c r="O45" s="738"/>
      <c r="Q45" s="738"/>
      <c r="S45" s="738"/>
      <c r="T45" s="738"/>
      <c r="U45" s="738"/>
      <c r="W45" s="738"/>
      <c r="Y45" s="738"/>
      <c r="AA45" s="738"/>
      <c r="AC45" s="738"/>
      <c r="AE45" s="738"/>
      <c r="AG45" s="738"/>
      <c r="AI45" s="738"/>
      <c r="AJ45" s="262"/>
      <c r="AK45" s="262"/>
      <c r="AM45" s="738"/>
      <c r="AO45" s="665"/>
    </row>
    <row r="46" spans="3:41" s="113" customFormat="1" ht="21.75" customHeight="1">
      <c r="C46" s="262"/>
      <c r="E46" s="262"/>
      <c r="G46" s="262"/>
      <c r="I46" s="738"/>
      <c r="K46" s="738"/>
      <c r="M46" s="738"/>
      <c r="O46" s="738"/>
      <c r="Q46" s="738"/>
      <c r="S46" s="738"/>
      <c r="T46" s="738"/>
      <c r="U46" s="738"/>
      <c r="W46" s="738"/>
      <c r="Y46" s="738"/>
      <c r="AA46" s="738"/>
      <c r="AC46" s="738"/>
      <c r="AE46" s="738"/>
      <c r="AG46" s="738"/>
      <c r="AI46" s="738"/>
      <c r="AJ46" s="262"/>
      <c r="AK46" s="262"/>
      <c r="AM46" s="738"/>
      <c r="AO46" s="665"/>
    </row>
    <row r="47" spans="3:41" s="113" customFormat="1" ht="20.25" customHeight="1">
      <c r="C47" s="262"/>
      <c r="E47" s="262"/>
      <c r="G47" s="262"/>
      <c r="I47" s="738"/>
      <c r="K47" s="738"/>
      <c r="M47" s="738"/>
      <c r="O47" s="738"/>
      <c r="Q47" s="738"/>
      <c r="S47" s="738"/>
      <c r="T47" s="738"/>
      <c r="U47" s="738"/>
      <c r="W47" s="738"/>
      <c r="Y47" s="738"/>
      <c r="AA47" s="738"/>
      <c r="AC47" s="738"/>
      <c r="AE47" s="738"/>
      <c r="AG47" s="738"/>
      <c r="AI47" s="738"/>
      <c r="AJ47" s="262"/>
      <c r="AK47" s="262"/>
      <c r="AM47" s="738"/>
      <c r="AO47" s="665"/>
    </row>
    <row r="48" spans="3:41" s="113" customFormat="1" ht="24" customHeight="1">
      <c r="C48" s="262"/>
      <c r="E48" s="262"/>
      <c r="G48" s="262"/>
      <c r="I48" s="738"/>
      <c r="K48" s="738"/>
      <c r="M48" s="738"/>
      <c r="O48" s="738"/>
      <c r="Q48" s="738"/>
      <c r="S48" s="738"/>
      <c r="T48" s="738"/>
      <c r="U48" s="738"/>
      <c r="W48" s="738"/>
      <c r="Y48" s="738"/>
      <c r="AA48" s="738"/>
      <c r="AC48" s="738"/>
      <c r="AE48" s="738"/>
      <c r="AG48" s="738"/>
      <c r="AI48" s="738"/>
      <c r="AJ48" s="262"/>
      <c r="AK48" s="262"/>
      <c r="AM48" s="738"/>
      <c r="AO48" s="665"/>
    </row>
    <row r="49" spans="3:41" s="113" customFormat="1" ht="12.75">
      <c r="C49" s="262"/>
      <c r="E49" s="262"/>
      <c r="G49" s="262"/>
      <c r="I49" s="738"/>
      <c r="K49" s="738"/>
      <c r="M49" s="738"/>
      <c r="O49" s="738"/>
      <c r="Q49" s="738"/>
      <c r="S49" s="738"/>
      <c r="T49" s="738"/>
      <c r="U49" s="738"/>
      <c r="W49" s="738"/>
      <c r="Y49" s="738"/>
      <c r="AA49" s="738"/>
      <c r="AC49" s="738"/>
      <c r="AE49" s="738"/>
      <c r="AG49" s="738"/>
      <c r="AI49" s="738"/>
      <c r="AJ49" s="262"/>
      <c r="AK49" s="262"/>
      <c r="AM49" s="738"/>
      <c r="AO49" s="665"/>
    </row>
    <row r="50" spans="3:41" s="113" customFormat="1" ht="12.75">
      <c r="C50" s="262"/>
      <c r="E50" s="262"/>
      <c r="G50" s="262"/>
      <c r="I50" s="738"/>
      <c r="K50" s="738"/>
      <c r="M50" s="738"/>
      <c r="O50" s="738"/>
      <c r="Q50" s="738"/>
      <c r="S50" s="738"/>
      <c r="T50" s="738"/>
      <c r="U50" s="738"/>
      <c r="W50" s="738"/>
      <c r="Y50" s="738"/>
      <c r="AA50" s="738"/>
      <c r="AC50" s="738"/>
      <c r="AE50" s="738"/>
      <c r="AG50" s="738"/>
      <c r="AI50" s="738"/>
      <c r="AJ50" s="262"/>
      <c r="AK50" s="262"/>
      <c r="AM50" s="738"/>
      <c r="AO50" s="665"/>
    </row>
  </sheetData>
  <sheetProtection/>
  <mergeCells count="21">
    <mergeCell ref="F2:G2"/>
    <mergeCell ref="H2:I2"/>
    <mergeCell ref="L2:M2"/>
    <mergeCell ref="A2:A3"/>
    <mergeCell ref="B2:C2"/>
    <mergeCell ref="D2:E2"/>
    <mergeCell ref="R2:S2"/>
    <mergeCell ref="J2:K2"/>
    <mergeCell ref="AL2:AM2"/>
    <mergeCell ref="Z2:AA2"/>
    <mergeCell ref="N2:O2"/>
    <mergeCell ref="X2:Y2"/>
    <mergeCell ref="P2:Q2"/>
    <mergeCell ref="V2:W2"/>
    <mergeCell ref="T2:U2"/>
    <mergeCell ref="AN2:AO2"/>
    <mergeCell ref="AF2:AG2"/>
    <mergeCell ref="AD2:AE2"/>
    <mergeCell ref="AH2:AI2"/>
    <mergeCell ref="AB2:AC2"/>
    <mergeCell ref="AJ2:AK2"/>
  </mergeCells>
  <printOptions/>
  <pageMargins left="0" right="0" top="0.5118110236220472" bottom="0.5511811023622047" header="0.15748031496062992" footer="0"/>
  <pageSetup horizontalDpi="600" verticalDpi="600" orientation="landscape" paperSize="9" scale="98" r:id="rId1"/>
  <headerFooter alignWithMargins="0">
    <oddHeader>&amp;L&amp;"Arial,Bold"&amp;9Appendix IV : Fellowship under Bilateral Programme (TICP FY2018)
</oddHeader>
  </headerFooter>
</worksheet>
</file>

<file path=xl/worksheets/sheet6.xml><?xml version="1.0" encoding="utf-8"?>
<worksheet xmlns="http://schemas.openxmlformats.org/spreadsheetml/2006/main" xmlns:r="http://schemas.openxmlformats.org/officeDocument/2006/relationships">
  <sheetPr>
    <tabColor indexed="45"/>
  </sheetPr>
  <dimension ref="A1:AV75"/>
  <sheetViews>
    <sheetView zoomScalePageLayoutView="0" workbookViewId="0" topLeftCell="A1">
      <pane xSplit="1" ySplit="3" topLeftCell="L22" activePane="bottomRight" state="frozen"/>
      <selection pane="topLeft" activeCell="A1" sqref="A1"/>
      <selection pane="topRight" activeCell="B1" sqref="B1"/>
      <selection pane="bottomLeft" activeCell="A4" sqref="A4"/>
      <selection pane="bottomRight" activeCell="A28" sqref="A28:IV28"/>
    </sheetView>
  </sheetViews>
  <sheetFormatPr defaultColWidth="9.140625" defaultRowHeight="12.75"/>
  <cols>
    <col min="1" max="1" width="30.7109375" style="95" customWidth="1"/>
    <col min="2" max="2" width="8.28125" style="115" customWidth="1"/>
    <col min="3" max="3" width="9.28125" style="244" customWidth="1"/>
    <col min="4" max="4" width="7.140625" style="244" customWidth="1"/>
    <col min="5" max="5" width="10.8515625" style="244" customWidth="1"/>
    <col min="6" max="6" width="8.28125" style="116" customWidth="1"/>
    <col min="7" max="7" width="12.140625" style="258" customWidth="1"/>
    <col min="8" max="8" width="7.28125" style="258" customWidth="1"/>
    <col min="9" max="9" width="9.7109375" style="258" customWidth="1"/>
    <col min="10" max="10" width="9.00390625" style="258" customWidth="1"/>
    <col min="11" max="11" width="10.57421875" style="258" customWidth="1"/>
    <col min="12" max="12" width="8.421875" style="258" customWidth="1"/>
    <col min="13" max="13" width="9.57421875" style="258" customWidth="1"/>
    <col min="14" max="14" width="8.140625" style="95" customWidth="1"/>
    <col min="15" max="15" width="11.140625" style="256" customWidth="1"/>
    <col min="16" max="16" width="7.8515625" style="117" customWidth="1"/>
    <col min="17" max="17" width="12.8515625" style="95" customWidth="1"/>
    <col min="18" max="18" width="6.28125" style="95" customWidth="1"/>
    <col min="19" max="19" width="9.140625" style="209" customWidth="1"/>
    <col min="20" max="20" width="5.28125" style="117" customWidth="1"/>
    <col min="21" max="21" width="9.7109375" style="116" customWidth="1"/>
    <col min="22" max="22" width="5.8515625" style="117" customWidth="1"/>
    <col min="23" max="23" width="9.57421875" style="95" customWidth="1"/>
    <col min="24" max="24" width="5.8515625" style="95" customWidth="1"/>
    <col min="25" max="25" width="9.00390625" style="95" customWidth="1"/>
    <col min="26" max="26" width="6.28125" style="117" customWidth="1"/>
    <col min="27" max="27" width="8.140625" style="95" customWidth="1"/>
    <col min="28" max="28" width="5.00390625" style="117" bestFit="1" customWidth="1"/>
    <col min="29" max="29" width="9.57421875" style="256" customWidth="1"/>
    <col min="30" max="30" width="7.8515625" style="0" customWidth="1"/>
    <col min="31" max="31" width="5.00390625" style="0" customWidth="1"/>
    <col min="33" max="33" width="5.00390625" style="0" customWidth="1"/>
    <col min="35" max="35" width="4.8515625" style="0" customWidth="1"/>
    <col min="37" max="37" width="4.8515625" style="0" customWidth="1"/>
    <col min="39" max="39" width="4.8515625" style="0" customWidth="1"/>
    <col min="41" max="41" width="4.7109375" style="0" customWidth="1"/>
    <col min="43" max="43" width="5.00390625" style="0" customWidth="1"/>
    <col min="45" max="45" width="5.140625" style="0" customWidth="1"/>
    <col min="47" max="47" width="4.8515625" style="0" customWidth="1"/>
    <col min="49" max="49" width="4.8515625" style="95" customWidth="1"/>
    <col min="50" max="50" width="9.140625" style="95" customWidth="1"/>
    <col min="51" max="51" width="4.7109375" style="95" customWidth="1"/>
    <col min="52" max="52" width="9.140625" style="95" customWidth="1"/>
    <col min="53" max="53" width="5.140625" style="95" customWidth="1"/>
    <col min="54" max="54" width="9.140625" style="95" customWidth="1"/>
    <col min="55" max="55" width="5.140625" style="95" customWidth="1"/>
    <col min="56" max="16384" width="9.140625" style="95" customWidth="1"/>
  </cols>
  <sheetData>
    <row r="1" spans="1:48" s="54" customFormat="1" ht="29.25" customHeight="1" thickBot="1">
      <c r="A1" s="145" t="s">
        <v>462</v>
      </c>
      <c r="B1" s="115"/>
      <c r="C1" s="244"/>
      <c r="D1" s="244"/>
      <c r="E1" s="244"/>
      <c r="F1" s="116"/>
      <c r="G1" s="258"/>
      <c r="H1" s="258"/>
      <c r="I1" s="258"/>
      <c r="J1" s="258"/>
      <c r="K1" s="258"/>
      <c r="L1" s="258"/>
      <c r="M1" s="258"/>
      <c r="N1" s="116"/>
      <c r="O1" s="258"/>
      <c r="P1" s="117"/>
      <c r="Q1" s="116"/>
      <c r="R1" s="116"/>
      <c r="S1" s="244"/>
      <c r="V1" s="117"/>
      <c r="Z1" s="67"/>
      <c r="AA1" s="67"/>
      <c r="AB1" s="67"/>
      <c r="AC1" s="251" t="s">
        <v>0</v>
      </c>
      <c r="AD1"/>
      <c r="AE1"/>
      <c r="AF1"/>
      <c r="AG1"/>
      <c r="AH1"/>
      <c r="AI1"/>
      <c r="AJ1"/>
      <c r="AK1"/>
      <c r="AL1"/>
      <c r="AM1"/>
      <c r="AN1"/>
      <c r="AO1"/>
      <c r="AP1"/>
      <c r="AQ1"/>
      <c r="AR1"/>
      <c r="AS1"/>
      <c r="AT1"/>
      <c r="AU1"/>
      <c r="AV1"/>
    </row>
    <row r="2" spans="1:48" s="54" customFormat="1" ht="73.5" customHeight="1" thickBot="1">
      <c r="A2" s="1316" t="s">
        <v>1</v>
      </c>
      <c r="B2" s="977" t="s">
        <v>63</v>
      </c>
      <c r="C2" s="977"/>
      <c r="D2" s="977" t="s">
        <v>438</v>
      </c>
      <c r="E2" s="977"/>
      <c r="F2" s="1318" t="s">
        <v>75</v>
      </c>
      <c r="G2" s="1318"/>
      <c r="H2" s="1320" t="s">
        <v>617</v>
      </c>
      <c r="I2" s="1320"/>
      <c r="J2" s="1314" t="s">
        <v>65</v>
      </c>
      <c r="K2" s="1314"/>
      <c r="L2" s="1314" t="s">
        <v>618</v>
      </c>
      <c r="M2" s="1314"/>
      <c r="N2" s="1320" t="s">
        <v>68</v>
      </c>
      <c r="O2" s="1320"/>
      <c r="P2" s="1314" t="s">
        <v>69</v>
      </c>
      <c r="Q2" s="1314"/>
      <c r="R2" s="1320" t="s">
        <v>70</v>
      </c>
      <c r="S2" s="1320"/>
      <c r="T2" s="1322" t="s">
        <v>71</v>
      </c>
      <c r="U2" s="1322"/>
      <c r="V2" s="1323" t="s">
        <v>72</v>
      </c>
      <c r="W2" s="1323"/>
      <c r="X2" s="1315" t="s">
        <v>73</v>
      </c>
      <c r="Y2" s="1315"/>
      <c r="Z2" s="1319" t="s">
        <v>193</v>
      </c>
      <c r="AA2" s="1319"/>
      <c r="AB2" s="1321" t="s">
        <v>58</v>
      </c>
      <c r="AC2" s="1321"/>
      <c r="AD2"/>
      <c r="AE2"/>
      <c r="AF2"/>
      <c r="AG2"/>
      <c r="AH2"/>
      <c r="AI2"/>
      <c r="AJ2"/>
      <c r="AK2"/>
      <c r="AL2"/>
      <c r="AM2"/>
      <c r="AN2"/>
      <c r="AO2"/>
      <c r="AP2"/>
      <c r="AQ2"/>
      <c r="AR2"/>
      <c r="AS2"/>
      <c r="AT2"/>
      <c r="AU2"/>
      <c r="AV2"/>
    </row>
    <row r="3" spans="1:48" s="54" customFormat="1" ht="23.25" customHeight="1" thickBot="1">
      <c r="A3" s="1317"/>
      <c r="B3" s="135" t="s">
        <v>10</v>
      </c>
      <c r="C3" s="245" t="s">
        <v>9</v>
      </c>
      <c r="D3" s="135" t="s">
        <v>10</v>
      </c>
      <c r="E3" s="245" t="s">
        <v>9</v>
      </c>
      <c r="F3" s="135" t="s">
        <v>10</v>
      </c>
      <c r="G3" s="252" t="s">
        <v>9</v>
      </c>
      <c r="H3" s="135" t="s">
        <v>10</v>
      </c>
      <c r="I3" s="252" t="s">
        <v>9</v>
      </c>
      <c r="J3" s="83" t="s">
        <v>10</v>
      </c>
      <c r="K3" s="130" t="s">
        <v>9</v>
      </c>
      <c r="L3" s="83" t="s">
        <v>10</v>
      </c>
      <c r="M3" s="130" t="s">
        <v>9</v>
      </c>
      <c r="N3" s="135" t="s">
        <v>10</v>
      </c>
      <c r="O3" s="252" t="s">
        <v>9</v>
      </c>
      <c r="P3" s="83" t="s">
        <v>10</v>
      </c>
      <c r="Q3" s="130" t="s">
        <v>9</v>
      </c>
      <c r="R3" s="83" t="s">
        <v>10</v>
      </c>
      <c r="S3" s="245" t="s">
        <v>9</v>
      </c>
      <c r="T3" s="83" t="s">
        <v>10</v>
      </c>
      <c r="U3" s="130" t="s">
        <v>9</v>
      </c>
      <c r="V3" s="83" t="s">
        <v>10</v>
      </c>
      <c r="W3" s="130" t="s">
        <v>9</v>
      </c>
      <c r="X3" s="83" t="s">
        <v>10</v>
      </c>
      <c r="Y3" s="130" t="s">
        <v>9</v>
      </c>
      <c r="Z3" s="130" t="s">
        <v>10</v>
      </c>
      <c r="AA3" s="130" t="s">
        <v>9</v>
      </c>
      <c r="AB3" s="130" t="s">
        <v>10</v>
      </c>
      <c r="AC3" s="252" t="s">
        <v>9</v>
      </c>
      <c r="AD3"/>
      <c r="AE3"/>
      <c r="AF3"/>
      <c r="AG3"/>
      <c r="AH3"/>
      <c r="AI3"/>
      <c r="AJ3"/>
      <c r="AK3"/>
      <c r="AL3"/>
      <c r="AM3"/>
      <c r="AN3"/>
      <c r="AO3"/>
      <c r="AP3"/>
      <c r="AQ3"/>
      <c r="AR3"/>
      <c r="AS3"/>
      <c r="AT3"/>
      <c r="AU3"/>
      <c r="AV3"/>
    </row>
    <row r="4" spans="1:48" s="54" customFormat="1" ht="21.75" customHeight="1">
      <c r="A4" s="68" t="s">
        <v>76</v>
      </c>
      <c r="B4" s="56"/>
      <c r="C4" s="246"/>
      <c r="D4" s="246"/>
      <c r="E4" s="246"/>
      <c r="F4" s="57"/>
      <c r="G4" s="253"/>
      <c r="H4" s="57"/>
      <c r="I4" s="253"/>
      <c r="J4" s="58"/>
      <c r="K4" s="57"/>
      <c r="L4" s="57"/>
      <c r="M4" s="57"/>
      <c r="N4" s="57"/>
      <c r="O4" s="253"/>
      <c r="P4" s="58"/>
      <c r="Q4" s="57"/>
      <c r="R4" s="57"/>
      <c r="S4" s="246"/>
      <c r="T4" s="58"/>
      <c r="U4" s="57"/>
      <c r="V4" s="58"/>
      <c r="W4" s="57"/>
      <c r="X4" s="57"/>
      <c r="Y4" s="57"/>
      <c r="Z4" s="58"/>
      <c r="AA4" s="57"/>
      <c r="AB4" s="58"/>
      <c r="AC4" s="253"/>
      <c r="AD4"/>
      <c r="AE4"/>
      <c r="AF4"/>
      <c r="AG4"/>
      <c r="AH4"/>
      <c r="AI4"/>
      <c r="AJ4"/>
      <c r="AK4"/>
      <c r="AL4"/>
      <c r="AM4"/>
      <c r="AN4"/>
      <c r="AO4"/>
      <c r="AP4"/>
      <c r="AQ4"/>
      <c r="AR4"/>
      <c r="AS4"/>
      <c r="AT4"/>
      <c r="AU4"/>
      <c r="AV4"/>
    </row>
    <row r="5" spans="1:48" s="72" customFormat="1" ht="23.25" customHeight="1">
      <c r="A5" s="93" t="s">
        <v>77</v>
      </c>
      <c r="B5" s="633"/>
      <c r="C5" s="634"/>
      <c r="D5" s="634"/>
      <c r="E5" s="634"/>
      <c r="F5" s="633"/>
      <c r="G5" s="635"/>
      <c r="H5" s="633"/>
      <c r="I5" s="635"/>
      <c r="J5" s="633"/>
      <c r="K5" s="633"/>
      <c r="L5" s="633"/>
      <c r="M5" s="633"/>
      <c r="N5" s="633"/>
      <c r="O5" s="635"/>
      <c r="P5" s="633"/>
      <c r="Q5" s="633"/>
      <c r="R5" s="644">
        <v>2</v>
      </c>
      <c r="S5" s="634">
        <v>171.7</v>
      </c>
      <c r="T5" s="633"/>
      <c r="U5" s="633"/>
      <c r="V5" s="633"/>
      <c r="W5" s="633"/>
      <c r="X5" s="633"/>
      <c r="Y5" s="633"/>
      <c r="Z5" s="633"/>
      <c r="AA5" s="633"/>
      <c r="AB5" s="81">
        <f aca="true" t="shared" si="0" ref="AB5:AC8">SUM(B5,D5,F5,H5,J5,L5,N5,P5,R5,T5,V5,X5,Z5)</f>
        <v>2</v>
      </c>
      <c r="AC5" s="694">
        <f t="shared" si="0"/>
        <v>171.7</v>
      </c>
      <c r="AD5"/>
      <c r="AE5"/>
      <c r="AF5"/>
      <c r="AG5"/>
      <c r="AH5"/>
      <c r="AI5"/>
      <c r="AJ5"/>
      <c r="AK5"/>
      <c r="AL5"/>
      <c r="AM5"/>
      <c r="AN5"/>
      <c r="AO5"/>
      <c r="AP5"/>
      <c r="AQ5"/>
      <c r="AR5"/>
      <c r="AS5"/>
      <c r="AT5"/>
      <c r="AU5"/>
      <c r="AV5"/>
    </row>
    <row r="6" spans="1:48" s="72" customFormat="1" ht="23.25" customHeight="1">
      <c r="A6" s="93" t="s">
        <v>78</v>
      </c>
      <c r="B6" s="633">
        <v>1</v>
      </c>
      <c r="C6" s="634">
        <v>219.9</v>
      </c>
      <c r="D6" s="634"/>
      <c r="E6" s="634"/>
      <c r="F6" s="644"/>
      <c r="G6" s="635"/>
      <c r="H6" s="636"/>
      <c r="I6" s="635"/>
      <c r="J6" s="633"/>
      <c r="K6" s="633"/>
      <c r="L6" s="633"/>
      <c r="M6" s="633"/>
      <c r="N6" s="636"/>
      <c r="O6" s="635"/>
      <c r="P6" s="633"/>
      <c r="Q6" s="633"/>
      <c r="R6" s="644"/>
      <c r="S6" s="634"/>
      <c r="T6" s="633"/>
      <c r="U6" s="635"/>
      <c r="V6" s="633"/>
      <c r="W6" s="635"/>
      <c r="X6" s="635"/>
      <c r="Y6" s="635"/>
      <c r="Z6" s="633"/>
      <c r="AA6" s="633"/>
      <c r="AB6" s="81">
        <f t="shared" si="0"/>
        <v>1</v>
      </c>
      <c r="AC6" s="694">
        <f t="shared" si="0"/>
        <v>219.9</v>
      </c>
      <c r="AD6"/>
      <c r="AE6"/>
      <c r="AF6"/>
      <c r="AG6"/>
      <c r="AH6"/>
      <c r="AI6"/>
      <c r="AJ6"/>
      <c r="AK6"/>
      <c r="AL6"/>
      <c r="AM6"/>
      <c r="AN6"/>
      <c r="AO6"/>
      <c r="AP6"/>
      <c r="AQ6"/>
      <c r="AR6"/>
      <c r="AS6"/>
      <c r="AT6"/>
      <c r="AU6"/>
      <c r="AV6"/>
    </row>
    <row r="7" spans="1:48" s="72" customFormat="1" ht="23.25" customHeight="1">
      <c r="A7" s="93" t="s">
        <v>79</v>
      </c>
      <c r="B7" s="633">
        <v>1</v>
      </c>
      <c r="C7" s="660">
        <v>282.2</v>
      </c>
      <c r="D7" s="644"/>
      <c r="E7" s="644"/>
      <c r="F7" s="633"/>
      <c r="G7" s="635"/>
      <c r="H7" s="633"/>
      <c r="I7" s="635"/>
      <c r="J7" s="633"/>
      <c r="K7" s="633"/>
      <c r="L7" s="633">
        <v>1</v>
      </c>
      <c r="M7" s="633">
        <v>57.5</v>
      </c>
      <c r="N7" s="633">
        <v>3</v>
      </c>
      <c r="O7" s="635">
        <v>1333</v>
      </c>
      <c r="P7" s="633">
        <v>1</v>
      </c>
      <c r="Q7" s="633">
        <v>176.5</v>
      </c>
      <c r="R7" s="633"/>
      <c r="S7" s="634">
        <v>307.6</v>
      </c>
      <c r="T7" s="633"/>
      <c r="U7" s="633">
        <v>704.6</v>
      </c>
      <c r="V7" s="633"/>
      <c r="W7" s="633">
        <v>204.2</v>
      </c>
      <c r="X7" s="633"/>
      <c r="Y7" s="633"/>
      <c r="Z7" s="633"/>
      <c r="AA7" s="633"/>
      <c r="AB7" s="81">
        <f t="shared" si="0"/>
        <v>6</v>
      </c>
      <c r="AC7" s="694">
        <f t="shared" si="0"/>
        <v>3065.6</v>
      </c>
      <c r="AD7"/>
      <c r="AE7"/>
      <c r="AF7"/>
      <c r="AG7"/>
      <c r="AH7"/>
      <c r="AI7"/>
      <c r="AJ7"/>
      <c r="AK7"/>
      <c r="AL7"/>
      <c r="AM7"/>
      <c r="AN7"/>
      <c r="AO7"/>
      <c r="AP7"/>
      <c r="AQ7"/>
      <c r="AR7"/>
      <c r="AS7"/>
      <c r="AT7"/>
      <c r="AU7"/>
      <c r="AV7"/>
    </row>
    <row r="8" spans="1:48" s="72" customFormat="1" ht="23.25" customHeight="1">
      <c r="A8" s="93" t="s">
        <v>80</v>
      </c>
      <c r="B8" s="633">
        <v>1</v>
      </c>
      <c r="C8" s="634">
        <v>72.2</v>
      </c>
      <c r="D8" s="634"/>
      <c r="E8" s="634"/>
      <c r="F8" s="633"/>
      <c r="G8" s="635"/>
      <c r="H8" s="633"/>
      <c r="I8" s="635"/>
      <c r="J8" s="644"/>
      <c r="K8" s="660"/>
      <c r="L8" s="660"/>
      <c r="M8" s="660"/>
      <c r="N8" s="633"/>
      <c r="O8" s="635"/>
      <c r="P8" s="644"/>
      <c r="Q8" s="660"/>
      <c r="R8" s="644"/>
      <c r="S8" s="634"/>
      <c r="T8" s="644"/>
      <c r="U8" s="633"/>
      <c r="V8" s="633"/>
      <c r="W8" s="633"/>
      <c r="X8" s="633"/>
      <c r="Y8" s="633"/>
      <c r="Z8" s="636"/>
      <c r="AA8" s="633"/>
      <c r="AB8" s="81">
        <f t="shared" si="0"/>
        <v>1</v>
      </c>
      <c r="AC8" s="694">
        <f t="shared" si="0"/>
        <v>72.2</v>
      </c>
      <c r="AD8"/>
      <c r="AE8"/>
      <c r="AF8"/>
      <c r="AG8"/>
      <c r="AH8"/>
      <c r="AI8"/>
      <c r="AJ8"/>
      <c r="AK8"/>
      <c r="AL8"/>
      <c r="AM8"/>
      <c r="AN8"/>
      <c r="AO8"/>
      <c r="AP8"/>
      <c r="AQ8"/>
      <c r="AR8"/>
      <c r="AS8"/>
      <c r="AT8"/>
      <c r="AU8"/>
      <c r="AV8"/>
    </row>
    <row r="9" spans="1:48" s="166" customFormat="1" ht="24.75" customHeight="1">
      <c r="A9" s="73" t="s">
        <v>15</v>
      </c>
      <c r="B9" s="637"/>
      <c r="C9" s="638"/>
      <c r="D9" s="638"/>
      <c r="E9" s="638"/>
      <c r="F9" s="640"/>
      <c r="G9" s="641"/>
      <c r="H9" s="640"/>
      <c r="I9" s="641"/>
      <c r="J9" s="661"/>
      <c r="K9" s="661"/>
      <c r="L9" s="661"/>
      <c r="M9" s="661"/>
      <c r="N9" s="640"/>
      <c r="O9" s="641"/>
      <c r="P9" s="661"/>
      <c r="Q9" s="661"/>
      <c r="R9" s="661"/>
      <c r="S9" s="642"/>
      <c r="T9" s="640"/>
      <c r="U9" s="643"/>
      <c r="V9" s="640"/>
      <c r="W9" s="640"/>
      <c r="X9" s="640"/>
      <c r="Y9" s="640"/>
      <c r="Z9" s="640"/>
      <c r="AA9" s="640"/>
      <c r="AB9" s="79"/>
      <c r="AC9" s="254"/>
      <c r="AD9" s="260"/>
      <c r="AE9" s="260"/>
      <c r="AF9" s="260"/>
      <c r="AG9" s="260"/>
      <c r="AH9" s="260"/>
      <c r="AI9" s="260"/>
      <c r="AJ9" s="260"/>
      <c r="AK9" s="260"/>
      <c r="AL9" s="260"/>
      <c r="AM9" s="260"/>
      <c r="AN9" s="260"/>
      <c r="AO9" s="260"/>
      <c r="AP9" s="260"/>
      <c r="AQ9" s="260"/>
      <c r="AR9" s="260"/>
      <c r="AS9" s="260"/>
      <c r="AT9" s="260"/>
      <c r="AU9" s="260"/>
      <c r="AV9" s="260"/>
    </row>
    <row r="10" spans="1:48" s="39" customFormat="1" ht="24" customHeight="1">
      <c r="A10" s="93" t="s">
        <v>86</v>
      </c>
      <c r="B10" s="633"/>
      <c r="C10" s="634">
        <v>252.4</v>
      </c>
      <c r="D10" s="634"/>
      <c r="E10" s="634"/>
      <c r="F10" s="633"/>
      <c r="G10" s="635"/>
      <c r="H10" s="633"/>
      <c r="I10" s="635"/>
      <c r="J10" s="644"/>
      <c r="K10" s="644"/>
      <c r="L10" s="644"/>
      <c r="M10" s="644"/>
      <c r="N10" s="633"/>
      <c r="O10" s="635"/>
      <c r="P10" s="644"/>
      <c r="Q10" s="644"/>
      <c r="R10" s="644"/>
      <c r="S10" s="634"/>
      <c r="T10" s="644"/>
      <c r="U10" s="633"/>
      <c r="V10" s="633"/>
      <c r="W10" s="633"/>
      <c r="X10" s="633"/>
      <c r="Y10" s="633"/>
      <c r="Z10" s="633"/>
      <c r="AA10" s="633"/>
      <c r="AB10" s="81">
        <f>SUM(B10,D10,F10,H10,J10,L10,N10,P10,R10,T10,V10,X10,Z10)</f>
        <v>0</v>
      </c>
      <c r="AC10" s="694">
        <f>SUM(C10,E10,G10,I10,K10,M10,O10,Q10,S10,U10,W10,Y10,AA10)</f>
        <v>252.4</v>
      </c>
      <c r="AD10"/>
      <c r="AE10"/>
      <c r="AF10"/>
      <c r="AG10"/>
      <c r="AH10"/>
      <c r="AI10"/>
      <c r="AJ10"/>
      <c r="AK10"/>
      <c r="AL10"/>
      <c r="AM10"/>
      <c r="AN10"/>
      <c r="AO10"/>
      <c r="AP10"/>
      <c r="AQ10"/>
      <c r="AR10"/>
      <c r="AS10"/>
      <c r="AT10"/>
      <c r="AU10"/>
      <c r="AV10"/>
    </row>
    <row r="11" spans="1:48" s="257" customFormat="1" ht="24" customHeight="1">
      <c r="A11" s="93" t="s">
        <v>81</v>
      </c>
      <c r="B11" s="633"/>
      <c r="C11" s="634">
        <v>799.1</v>
      </c>
      <c r="D11" s="634"/>
      <c r="E11" s="634"/>
      <c r="F11" s="633"/>
      <c r="G11" s="635"/>
      <c r="H11" s="633"/>
      <c r="I11" s="635"/>
      <c r="J11" s="633"/>
      <c r="K11" s="633"/>
      <c r="L11" s="633"/>
      <c r="M11" s="633"/>
      <c r="N11" s="633"/>
      <c r="O11" s="635"/>
      <c r="P11" s="633"/>
      <c r="Q11" s="633"/>
      <c r="R11" s="633"/>
      <c r="S11" s="634">
        <v>926.2</v>
      </c>
      <c r="T11" s="633"/>
      <c r="U11" s="633"/>
      <c r="V11" s="636"/>
      <c r="W11" s="633"/>
      <c r="X11" s="633"/>
      <c r="Y11" s="633"/>
      <c r="Z11" s="633"/>
      <c r="AA11" s="633"/>
      <c r="AB11" s="81">
        <f>SUM(B11,D11,F11,H11,J11,L11,N11,P11,R11,T11,V11,X11,Z11)</f>
        <v>0</v>
      </c>
      <c r="AC11" s="694">
        <f>SUM(C11,E11,G11,I11,K11,M11,O11,Q11,S11,U11,W11,Y11,AA11)</f>
        <v>1725.3000000000002</v>
      </c>
      <c r="AD11" s="143"/>
      <c r="AE11" s="143"/>
      <c r="AF11" s="143"/>
      <c r="AG11" s="143"/>
      <c r="AH11" s="143"/>
      <c r="AI11" s="143"/>
      <c r="AJ11" s="143"/>
      <c r="AK11" s="143"/>
      <c r="AL11" s="143"/>
      <c r="AM11" s="143"/>
      <c r="AN11" s="143"/>
      <c r="AO11" s="143"/>
      <c r="AP11" s="143"/>
      <c r="AQ11" s="143"/>
      <c r="AR11" s="143"/>
      <c r="AS11" s="143"/>
      <c r="AT11" s="143"/>
      <c r="AU11" s="143"/>
      <c r="AV11" s="143"/>
    </row>
    <row r="12" spans="1:48" s="166" customFormat="1" ht="23.25" customHeight="1">
      <c r="A12" s="73" t="s">
        <v>202</v>
      </c>
      <c r="B12" s="637"/>
      <c r="C12" s="638"/>
      <c r="D12" s="638"/>
      <c r="E12" s="638"/>
      <c r="F12" s="640"/>
      <c r="G12" s="641"/>
      <c r="H12" s="643"/>
      <c r="I12" s="639"/>
      <c r="J12" s="640"/>
      <c r="K12" s="643"/>
      <c r="L12" s="643"/>
      <c r="M12" s="643"/>
      <c r="N12" s="643"/>
      <c r="O12" s="639"/>
      <c r="P12" s="640"/>
      <c r="Q12" s="643"/>
      <c r="R12" s="643"/>
      <c r="S12" s="638"/>
      <c r="T12" s="640"/>
      <c r="U12" s="643"/>
      <c r="V12" s="640"/>
      <c r="W12" s="643"/>
      <c r="X12" s="643"/>
      <c r="Y12" s="643"/>
      <c r="Z12" s="640"/>
      <c r="AA12" s="643"/>
      <c r="AB12" s="79"/>
      <c r="AC12" s="254"/>
      <c r="AD12" s="260"/>
      <c r="AE12" s="260"/>
      <c r="AF12" s="260"/>
      <c r="AG12" s="260"/>
      <c r="AH12" s="260"/>
      <c r="AI12" s="260"/>
      <c r="AJ12" s="260"/>
      <c r="AK12" s="260"/>
      <c r="AL12" s="260"/>
      <c r="AM12" s="260"/>
      <c r="AN12" s="260"/>
      <c r="AO12" s="260"/>
      <c r="AP12" s="260"/>
      <c r="AQ12" s="260"/>
      <c r="AR12" s="260"/>
      <c r="AS12" s="260"/>
      <c r="AT12" s="260"/>
      <c r="AU12" s="260"/>
      <c r="AV12" s="260"/>
    </row>
    <row r="13" spans="1:48" s="39" customFormat="1" ht="23.25" customHeight="1">
      <c r="A13" s="93" t="s">
        <v>227</v>
      </c>
      <c r="B13" s="633"/>
      <c r="C13" s="634">
        <v>419.1</v>
      </c>
      <c r="D13" s="634"/>
      <c r="E13" s="634"/>
      <c r="F13" s="633"/>
      <c r="G13" s="635"/>
      <c r="H13" s="633"/>
      <c r="I13" s="635"/>
      <c r="J13" s="633"/>
      <c r="K13" s="633"/>
      <c r="L13" s="633"/>
      <c r="M13" s="633"/>
      <c r="N13" s="633"/>
      <c r="O13" s="635">
        <v>221.4</v>
      </c>
      <c r="P13" s="633"/>
      <c r="Q13" s="633"/>
      <c r="R13" s="636"/>
      <c r="S13" s="634"/>
      <c r="T13" s="633"/>
      <c r="U13" s="633"/>
      <c r="V13" s="636"/>
      <c r="W13" s="633"/>
      <c r="X13" s="633"/>
      <c r="Y13" s="633"/>
      <c r="Z13" s="636"/>
      <c r="AA13" s="633"/>
      <c r="AB13" s="81">
        <f aca="true" t="shared" si="1" ref="AB13:AB18">SUM(B13,D13,F13,H13,J13,L13,N13,P13,R13,T13,V13,X13,Z13)</f>
        <v>0</v>
      </c>
      <c r="AC13" s="694">
        <f aca="true" t="shared" si="2" ref="AC13:AC19">SUM(C13,E13,G13,I13,K13,M13,O13,Q13,S13,U13,W13,Y13,AA13)</f>
        <v>640.5</v>
      </c>
      <c r="AD13"/>
      <c r="AE13"/>
      <c r="AF13"/>
      <c r="AG13"/>
      <c r="AH13"/>
      <c r="AI13"/>
      <c r="AJ13"/>
      <c r="AK13"/>
      <c r="AL13"/>
      <c r="AM13"/>
      <c r="AN13"/>
      <c r="AO13"/>
      <c r="AP13"/>
      <c r="AQ13"/>
      <c r="AR13"/>
      <c r="AS13"/>
      <c r="AT13"/>
      <c r="AU13"/>
      <c r="AV13"/>
    </row>
    <row r="14" spans="1:48" s="39" customFormat="1" ht="23.25" customHeight="1" hidden="1">
      <c r="A14" s="93" t="s">
        <v>227</v>
      </c>
      <c r="B14" s="644"/>
      <c r="C14" s="634"/>
      <c r="D14" s="634"/>
      <c r="E14" s="634"/>
      <c r="F14" s="633"/>
      <c r="G14" s="635"/>
      <c r="H14" s="644"/>
      <c r="I14" s="635"/>
      <c r="J14" s="636"/>
      <c r="K14" s="633"/>
      <c r="L14" s="633"/>
      <c r="M14" s="633"/>
      <c r="N14" s="644"/>
      <c r="O14" s="635"/>
      <c r="P14" s="636"/>
      <c r="Q14" s="633"/>
      <c r="R14" s="633"/>
      <c r="S14" s="634"/>
      <c r="T14" s="633"/>
      <c r="U14" s="633"/>
      <c r="V14" s="633"/>
      <c r="W14" s="633"/>
      <c r="X14" s="633"/>
      <c r="Y14" s="633"/>
      <c r="Z14" s="644"/>
      <c r="AA14" s="633"/>
      <c r="AB14" s="81">
        <f aca="true" t="shared" si="3" ref="AB14:AC16">SUM(B14,D14,F14,H14,J14,L14,N14,P14,R14,T14,V14,X14,Z14)</f>
        <v>0</v>
      </c>
      <c r="AC14" s="694">
        <f t="shared" si="3"/>
        <v>0</v>
      </c>
      <c r="AD14"/>
      <c r="AE14"/>
      <c r="AF14"/>
      <c r="AG14"/>
      <c r="AH14"/>
      <c r="AI14"/>
      <c r="AJ14"/>
      <c r="AK14"/>
      <c r="AL14"/>
      <c r="AM14"/>
      <c r="AN14"/>
      <c r="AO14"/>
      <c r="AP14"/>
      <c r="AQ14"/>
      <c r="AR14"/>
      <c r="AS14"/>
      <c r="AT14"/>
      <c r="AU14"/>
      <c r="AV14"/>
    </row>
    <row r="15" spans="1:48" s="39" customFormat="1" ht="23.25" customHeight="1">
      <c r="A15" s="93" t="s">
        <v>87</v>
      </c>
      <c r="B15" s="644"/>
      <c r="C15" s="634"/>
      <c r="D15" s="634"/>
      <c r="E15" s="634"/>
      <c r="F15" s="633"/>
      <c r="G15" s="635"/>
      <c r="H15" s="644"/>
      <c r="I15" s="635"/>
      <c r="J15" s="636"/>
      <c r="K15" s="633"/>
      <c r="L15" s="633"/>
      <c r="M15" s="633"/>
      <c r="N15" s="644"/>
      <c r="O15" s="635"/>
      <c r="P15" s="636"/>
      <c r="Q15" s="633"/>
      <c r="R15" s="633">
        <v>1</v>
      </c>
      <c r="S15" s="634">
        <v>116.2</v>
      </c>
      <c r="T15" s="633"/>
      <c r="U15" s="633"/>
      <c r="V15" s="633"/>
      <c r="W15" s="633"/>
      <c r="X15" s="633"/>
      <c r="Y15" s="635">
        <v>11</v>
      </c>
      <c r="Z15" s="644"/>
      <c r="AA15" s="633"/>
      <c r="AB15" s="81">
        <f t="shared" si="3"/>
        <v>1</v>
      </c>
      <c r="AC15" s="694">
        <f t="shared" si="3"/>
        <v>127.2</v>
      </c>
      <c r="AD15"/>
      <c r="AE15"/>
      <c r="AF15"/>
      <c r="AG15"/>
      <c r="AH15"/>
      <c r="AI15"/>
      <c r="AJ15"/>
      <c r="AK15"/>
      <c r="AL15"/>
      <c r="AM15"/>
      <c r="AN15"/>
      <c r="AO15"/>
      <c r="AP15"/>
      <c r="AQ15"/>
      <c r="AR15"/>
      <c r="AS15"/>
      <c r="AT15"/>
      <c r="AU15"/>
      <c r="AV15"/>
    </row>
    <row r="16" spans="1:48" s="39" customFormat="1" ht="23.25" customHeight="1">
      <c r="A16" s="93" t="s">
        <v>83</v>
      </c>
      <c r="B16" s="644"/>
      <c r="C16" s="634"/>
      <c r="D16" s="634"/>
      <c r="E16" s="634"/>
      <c r="F16" s="633"/>
      <c r="G16" s="635"/>
      <c r="H16" s="644"/>
      <c r="I16" s="635"/>
      <c r="J16" s="636"/>
      <c r="K16" s="633"/>
      <c r="L16" s="633"/>
      <c r="M16" s="633"/>
      <c r="N16" s="644"/>
      <c r="O16" s="635"/>
      <c r="P16" s="636"/>
      <c r="Q16" s="633"/>
      <c r="R16" s="633">
        <v>1</v>
      </c>
      <c r="S16" s="634">
        <v>89.2</v>
      </c>
      <c r="T16" s="633"/>
      <c r="U16" s="633"/>
      <c r="V16" s="633"/>
      <c r="W16" s="633"/>
      <c r="X16" s="633"/>
      <c r="Y16" s="635"/>
      <c r="Z16" s="644"/>
      <c r="AA16" s="633"/>
      <c r="AB16" s="81">
        <f t="shared" si="3"/>
        <v>1</v>
      </c>
      <c r="AC16" s="694">
        <f t="shared" si="3"/>
        <v>89.2</v>
      </c>
      <c r="AD16"/>
      <c r="AE16"/>
      <c r="AF16"/>
      <c r="AG16"/>
      <c r="AH16"/>
      <c r="AI16"/>
      <c r="AJ16"/>
      <c r="AK16"/>
      <c r="AL16"/>
      <c r="AM16"/>
      <c r="AN16"/>
      <c r="AO16"/>
      <c r="AP16"/>
      <c r="AQ16"/>
      <c r="AR16"/>
      <c r="AS16"/>
      <c r="AT16"/>
      <c r="AU16"/>
      <c r="AV16"/>
    </row>
    <row r="17" spans="1:48" s="39" customFormat="1" ht="23.25" customHeight="1">
      <c r="A17" s="93" t="s">
        <v>107</v>
      </c>
      <c r="B17" s="633"/>
      <c r="C17" s="634"/>
      <c r="D17" s="634"/>
      <c r="E17" s="634"/>
      <c r="F17" s="633"/>
      <c r="G17" s="635"/>
      <c r="H17" s="913"/>
      <c r="I17" s="635"/>
      <c r="J17" s="788"/>
      <c r="K17" s="633"/>
      <c r="L17" s="633"/>
      <c r="M17" s="633"/>
      <c r="N17" s="913"/>
      <c r="O17" s="635">
        <v>228.2</v>
      </c>
      <c r="P17" s="788"/>
      <c r="Q17" s="633">
        <v>333.9</v>
      </c>
      <c r="R17" s="644">
        <v>1</v>
      </c>
      <c r="S17" s="634">
        <v>124.9</v>
      </c>
      <c r="T17" s="633"/>
      <c r="U17" s="633"/>
      <c r="V17" s="644"/>
      <c r="W17" s="633"/>
      <c r="X17" s="633"/>
      <c r="Y17" s="633"/>
      <c r="Z17" s="644"/>
      <c r="AA17" s="633">
        <v>282.4</v>
      </c>
      <c r="AB17" s="81">
        <f t="shared" si="1"/>
        <v>1</v>
      </c>
      <c r="AC17" s="694">
        <f t="shared" si="2"/>
        <v>969.3999999999999</v>
      </c>
      <c r="AD17"/>
      <c r="AE17"/>
      <c r="AF17"/>
      <c r="AG17"/>
      <c r="AH17"/>
      <c r="AI17"/>
      <c r="AJ17"/>
      <c r="AK17"/>
      <c r="AL17"/>
      <c r="AM17"/>
      <c r="AN17"/>
      <c r="AO17"/>
      <c r="AP17"/>
      <c r="AQ17"/>
      <c r="AR17"/>
      <c r="AS17"/>
      <c r="AT17"/>
      <c r="AU17"/>
      <c r="AV17"/>
    </row>
    <row r="18" spans="1:48" s="39" customFormat="1" ht="23.25" customHeight="1">
      <c r="A18" s="93" t="s">
        <v>88</v>
      </c>
      <c r="B18" s="633">
        <v>4</v>
      </c>
      <c r="C18" s="634">
        <v>1089.4</v>
      </c>
      <c r="D18" s="634"/>
      <c r="E18" s="634"/>
      <c r="F18" s="633"/>
      <c r="G18" s="635"/>
      <c r="H18" s="636"/>
      <c r="I18" s="635"/>
      <c r="J18" s="633"/>
      <c r="K18" s="633"/>
      <c r="L18" s="633"/>
      <c r="M18" s="633"/>
      <c r="N18" s="644">
        <v>1</v>
      </c>
      <c r="O18" s="635">
        <v>121.4</v>
      </c>
      <c r="P18" s="633"/>
      <c r="Q18" s="633"/>
      <c r="R18" s="644">
        <v>5</v>
      </c>
      <c r="S18" s="634">
        <v>756.8</v>
      </c>
      <c r="T18" s="633"/>
      <c r="U18" s="633"/>
      <c r="V18" s="644"/>
      <c r="W18" s="633">
        <v>524</v>
      </c>
      <c r="X18" s="633"/>
      <c r="Y18" s="633"/>
      <c r="Z18" s="633"/>
      <c r="AA18" s="633"/>
      <c r="AB18" s="81">
        <f t="shared" si="1"/>
        <v>10</v>
      </c>
      <c r="AC18" s="694">
        <f t="shared" si="2"/>
        <v>2491.6000000000004</v>
      </c>
      <c r="AD18"/>
      <c r="AE18"/>
      <c r="AF18"/>
      <c r="AG18"/>
      <c r="AH18"/>
      <c r="AI18"/>
      <c r="AJ18"/>
      <c r="AK18"/>
      <c r="AL18"/>
      <c r="AM18"/>
      <c r="AN18"/>
      <c r="AO18"/>
      <c r="AP18"/>
      <c r="AQ18"/>
      <c r="AR18"/>
      <c r="AS18"/>
      <c r="AT18"/>
      <c r="AU18"/>
      <c r="AV18"/>
    </row>
    <row r="19" spans="1:48" s="39" customFormat="1" ht="23.25" customHeight="1">
      <c r="A19" s="93" t="s">
        <v>108</v>
      </c>
      <c r="B19" s="633">
        <v>1</v>
      </c>
      <c r="C19" s="634">
        <v>992.8</v>
      </c>
      <c r="D19" s="634"/>
      <c r="E19" s="634"/>
      <c r="F19" s="633"/>
      <c r="G19" s="635">
        <v>260</v>
      </c>
      <c r="H19" s="633"/>
      <c r="I19" s="635"/>
      <c r="J19" s="633"/>
      <c r="K19" s="633"/>
      <c r="L19" s="633"/>
      <c r="M19" s="633"/>
      <c r="N19" s="633"/>
      <c r="O19" s="635">
        <v>194.8</v>
      </c>
      <c r="P19" s="633"/>
      <c r="Q19" s="633"/>
      <c r="R19" s="633"/>
      <c r="S19" s="634"/>
      <c r="T19" s="633"/>
      <c r="U19" s="633"/>
      <c r="V19" s="633"/>
      <c r="W19" s="633"/>
      <c r="X19" s="633"/>
      <c r="Y19" s="633"/>
      <c r="Z19" s="633"/>
      <c r="AA19" s="633">
        <v>277.5</v>
      </c>
      <c r="AB19" s="81">
        <f>SUM(B19,D19,F19,H19,J19,L19,N19,P19,R19,T19,V19,X19,Z19)</f>
        <v>1</v>
      </c>
      <c r="AC19" s="694">
        <f t="shared" si="2"/>
        <v>1725.1</v>
      </c>
      <c r="AD19"/>
      <c r="AE19"/>
      <c r="AF19"/>
      <c r="AG19"/>
      <c r="AH19"/>
      <c r="AI19"/>
      <c r="AJ19"/>
      <c r="AK19"/>
      <c r="AL19"/>
      <c r="AM19"/>
      <c r="AN19"/>
      <c r="AO19"/>
      <c r="AP19"/>
      <c r="AQ19"/>
      <c r="AR19"/>
      <c r="AS19"/>
      <c r="AT19"/>
      <c r="AU19"/>
      <c r="AV19"/>
    </row>
    <row r="20" spans="1:48" s="257" customFormat="1" ht="23.25" customHeight="1">
      <c r="A20" s="93" t="s">
        <v>89</v>
      </c>
      <c r="B20" s="633"/>
      <c r="C20" s="634">
        <v>1084</v>
      </c>
      <c r="D20" s="634"/>
      <c r="E20" s="634"/>
      <c r="F20" s="633"/>
      <c r="G20" s="635"/>
      <c r="H20" s="633"/>
      <c r="I20" s="635"/>
      <c r="J20" s="633"/>
      <c r="K20" s="633"/>
      <c r="L20" s="633"/>
      <c r="M20" s="633"/>
      <c r="N20" s="633"/>
      <c r="O20" s="635">
        <v>107.2</v>
      </c>
      <c r="P20" s="633"/>
      <c r="Q20" s="633"/>
      <c r="R20" s="644"/>
      <c r="S20" s="634">
        <v>452.2</v>
      </c>
      <c r="T20" s="633"/>
      <c r="U20" s="633"/>
      <c r="V20" s="633"/>
      <c r="W20" s="633"/>
      <c r="X20" s="633"/>
      <c r="Y20" s="633"/>
      <c r="Z20" s="633"/>
      <c r="AA20" s="633"/>
      <c r="AB20" s="81">
        <f>SUM(B20,D20,F20,H20,J20,L20,N20,P20,R20,T20,V20,X20,Z20)</f>
        <v>0</v>
      </c>
      <c r="AC20" s="694">
        <f>SUM(C20,E20,G20,I20,K20,M20,O20,Q20,S20,U20,W20,Y20,AA20)</f>
        <v>1643.4</v>
      </c>
      <c r="AD20" s="143"/>
      <c r="AE20" s="143"/>
      <c r="AF20" s="143"/>
      <c r="AG20" s="143"/>
      <c r="AH20" s="143"/>
      <c r="AI20" s="143"/>
      <c r="AJ20" s="143"/>
      <c r="AK20" s="143"/>
      <c r="AL20" s="143"/>
      <c r="AM20" s="143"/>
      <c r="AN20" s="143"/>
      <c r="AO20" s="143"/>
      <c r="AP20" s="143"/>
      <c r="AQ20" s="143"/>
      <c r="AR20" s="143"/>
      <c r="AS20" s="143"/>
      <c r="AT20" s="143"/>
      <c r="AU20" s="143"/>
      <c r="AV20" s="143"/>
    </row>
    <row r="21" spans="1:48" s="261" customFormat="1" ht="23.25" customHeight="1">
      <c r="A21" s="14" t="s">
        <v>204</v>
      </c>
      <c r="B21" s="637"/>
      <c r="C21" s="645"/>
      <c r="D21" s="645"/>
      <c r="E21" s="645"/>
      <c r="F21" s="637"/>
      <c r="G21" s="646"/>
      <c r="H21" s="637"/>
      <c r="I21" s="646"/>
      <c r="J21" s="637"/>
      <c r="K21" s="647"/>
      <c r="L21" s="647"/>
      <c r="M21" s="647"/>
      <c r="N21" s="637"/>
      <c r="O21" s="646"/>
      <c r="P21" s="637"/>
      <c r="Q21" s="647"/>
      <c r="R21" s="637"/>
      <c r="S21" s="645"/>
      <c r="T21" s="637"/>
      <c r="U21" s="647"/>
      <c r="V21" s="637"/>
      <c r="W21" s="647"/>
      <c r="X21" s="647"/>
      <c r="Y21" s="647"/>
      <c r="Z21" s="637"/>
      <c r="AA21" s="647"/>
      <c r="AB21" s="79"/>
      <c r="AC21" s="254"/>
      <c r="AD21" s="260"/>
      <c r="AE21" s="260"/>
      <c r="AF21" s="260"/>
      <c r="AG21" s="260"/>
      <c r="AH21" s="260"/>
      <c r="AI21" s="260"/>
      <c r="AJ21" s="260"/>
      <c r="AK21" s="260"/>
      <c r="AL21" s="260"/>
      <c r="AM21" s="260"/>
      <c r="AN21" s="260"/>
      <c r="AO21" s="260"/>
      <c r="AP21" s="260"/>
      <c r="AQ21" s="260"/>
      <c r="AR21" s="260"/>
      <c r="AS21" s="260"/>
      <c r="AT21" s="260"/>
      <c r="AU21" s="260"/>
      <c r="AV21" s="260"/>
    </row>
    <row r="22" spans="1:48" s="205" customFormat="1" ht="23.25" customHeight="1">
      <c r="A22" s="93" t="s">
        <v>130</v>
      </c>
      <c r="B22" s="633"/>
      <c r="C22" s="789"/>
      <c r="D22" s="789"/>
      <c r="E22" s="789"/>
      <c r="F22" s="633"/>
      <c r="G22" s="790"/>
      <c r="H22" s="633"/>
      <c r="I22" s="790"/>
      <c r="J22" s="633"/>
      <c r="K22" s="789"/>
      <c r="L22" s="789"/>
      <c r="M22" s="789"/>
      <c r="N22" s="633"/>
      <c r="O22" s="790"/>
      <c r="P22" s="633"/>
      <c r="Q22" s="789"/>
      <c r="R22" s="633"/>
      <c r="S22" s="789">
        <v>200</v>
      </c>
      <c r="T22" s="633"/>
      <c r="U22" s="789"/>
      <c r="V22" s="633"/>
      <c r="W22" s="791"/>
      <c r="X22" s="791"/>
      <c r="Y22" s="791"/>
      <c r="Z22" s="633"/>
      <c r="AA22" s="791"/>
      <c r="AB22" s="81">
        <f aca="true" t="shared" si="4" ref="AB22:AC24">SUM(B22,D22,F22,H22,J22,L22,N22,P22,R22,T22,V22,X22,Z22)</f>
        <v>0</v>
      </c>
      <c r="AC22" s="694">
        <f t="shared" si="4"/>
        <v>200</v>
      </c>
      <c r="AD22" s="199"/>
      <c r="AE22" s="199"/>
      <c r="AF22" s="199"/>
      <c r="AG22" s="199"/>
      <c r="AH22" s="199"/>
      <c r="AI22" s="199"/>
      <c r="AJ22" s="199"/>
      <c r="AK22" s="199"/>
      <c r="AL22" s="199"/>
      <c r="AM22" s="199"/>
      <c r="AN22" s="199"/>
      <c r="AO22" s="199"/>
      <c r="AP22" s="199"/>
      <c r="AQ22" s="199"/>
      <c r="AR22" s="199"/>
      <c r="AS22" s="199"/>
      <c r="AT22" s="199"/>
      <c r="AU22" s="199"/>
      <c r="AV22" s="199"/>
    </row>
    <row r="23" spans="1:48" s="205" customFormat="1" ht="23.25" customHeight="1">
      <c r="A23" s="93" t="s">
        <v>440</v>
      </c>
      <c r="B23" s="633"/>
      <c r="C23" s="789"/>
      <c r="D23" s="789"/>
      <c r="E23" s="789"/>
      <c r="F23" s="633"/>
      <c r="G23" s="790"/>
      <c r="H23" s="633"/>
      <c r="I23" s="790"/>
      <c r="J23" s="633"/>
      <c r="K23" s="789"/>
      <c r="L23" s="789"/>
      <c r="M23" s="789"/>
      <c r="N23" s="633"/>
      <c r="O23" s="790"/>
      <c r="P23" s="633"/>
      <c r="Q23" s="789"/>
      <c r="R23" s="633"/>
      <c r="S23" s="789">
        <v>719.6</v>
      </c>
      <c r="T23" s="633"/>
      <c r="U23" s="789"/>
      <c r="V23" s="633"/>
      <c r="W23" s="791"/>
      <c r="X23" s="791"/>
      <c r="Y23" s="791"/>
      <c r="Z23" s="633"/>
      <c r="AA23" s="791"/>
      <c r="AB23" s="81">
        <f t="shared" si="4"/>
        <v>0</v>
      </c>
      <c r="AC23" s="694">
        <f t="shared" si="4"/>
        <v>719.6</v>
      </c>
      <c r="AD23" s="199"/>
      <c r="AE23" s="199"/>
      <c r="AF23" s="199"/>
      <c r="AG23" s="199"/>
      <c r="AH23" s="199"/>
      <c r="AI23" s="199"/>
      <c r="AJ23" s="199"/>
      <c r="AK23" s="199"/>
      <c r="AL23" s="199"/>
      <c r="AM23" s="199"/>
      <c r="AN23" s="199"/>
      <c r="AO23" s="199"/>
      <c r="AP23" s="199"/>
      <c r="AQ23" s="199"/>
      <c r="AR23" s="199"/>
      <c r="AS23" s="199"/>
      <c r="AT23" s="199"/>
      <c r="AU23" s="199"/>
      <c r="AV23" s="199"/>
    </row>
    <row r="24" spans="1:48" s="205" customFormat="1" ht="23.25" customHeight="1">
      <c r="A24" s="136" t="s">
        <v>201</v>
      </c>
      <c r="B24" s="648"/>
      <c r="C24" s="649">
        <v>75.6</v>
      </c>
      <c r="D24" s="649"/>
      <c r="E24" s="649"/>
      <c r="F24" s="648"/>
      <c r="G24" s="650"/>
      <c r="H24" s="648"/>
      <c r="I24" s="650"/>
      <c r="J24" s="648"/>
      <c r="K24" s="649"/>
      <c r="L24" s="649"/>
      <c r="M24" s="649"/>
      <c r="N24" s="648"/>
      <c r="O24" s="650"/>
      <c r="P24" s="648"/>
      <c r="Q24" s="649"/>
      <c r="R24" s="648"/>
      <c r="S24" s="649"/>
      <c r="T24" s="648"/>
      <c r="U24" s="649"/>
      <c r="V24" s="648"/>
      <c r="W24" s="649"/>
      <c r="X24" s="649"/>
      <c r="Y24" s="649"/>
      <c r="Z24" s="648"/>
      <c r="AA24" s="651"/>
      <c r="AB24" s="134">
        <f t="shared" si="4"/>
        <v>0</v>
      </c>
      <c r="AC24" s="1078">
        <f t="shared" si="4"/>
        <v>75.6</v>
      </c>
      <c r="AD24" s="199"/>
      <c r="AE24" s="199"/>
      <c r="AF24" s="199"/>
      <c r="AG24" s="199"/>
      <c r="AH24" s="199"/>
      <c r="AI24" s="199"/>
      <c r="AJ24" s="199"/>
      <c r="AK24" s="199"/>
      <c r="AL24" s="199"/>
      <c r="AM24" s="199"/>
      <c r="AN24" s="199"/>
      <c r="AO24" s="199"/>
      <c r="AP24" s="199"/>
      <c r="AQ24" s="199"/>
      <c r="AR24" s="199"/>
      <c r="AS24" s="199"/>
      <c r="AT24" s="199"/>
      <c r="AU24" s="199"/>
      <c r="AV24" s="199"/>
    </row>
    <row r="25" spans="1:27" ht="21.75">
      <c r="A25" s="8" t="s">
        <v>203</v>
      </c>
      <c r="B25" s="652"/>
      <c r="C25" s="653"/>
      <c r="D25" s="653"/>
      <c r="E25" s="653"/>
      <c r="F25" s="655"/>
      <c r="G25" s="654"/>
      <c r="H25" s="656"/>
      <c r="I25" s="657"/>
      <c r="J25" s="658"/>
      <c r="K25" s="656"/>
      <c r="L25" s="656"/>
      <c r="M25" s="656"/>
      <c r="N25" s="656"/>
      <c r="O25" s="657"/>
      <c r="P25" s="658"/>
      <c r="Q25" s="656"/>
      <c r="R25" s="656"/>
      <c r="S25" s="659"/>
      <c r="T25" s="658"/>
      <c r="U25" s="655"/>
      <c r="V25" s="658"/>
      <c r="W25" s="656"/>
      <c r="X25" s="656"/>
      <c r="Y25" s="656"/>
      <c r="Z25" s="658"/>
      <c r="AA25" s="656"/>
    </row>
    <row r="26" spans="1:29" ht="20.25" customHeight="1">
      <c r="A26" s="93" t="s">
        <v>441</v>
      </c>
      <c r="B26" s="652"/>
      <c r="C26" s="653"/>
      <c r="D26" s="653"/>
      <c r="E26" s="653"/>
      <c r="F26" s="655"/>
      <c r="G26" s="654"/>
      <c r="H26" s="656"/>
      <c r="I26" s="657"/>
      <c r="J26" s="658"/>
      <c r="K26" s="656"/>
      <c r="L26" s="656"/>
      <c r="M26" s="656"/>
      <c r="N26" s="656"/>
      <c r="O26" s="657"/>
      <c r="P26" s="658"/>
      <c r="Q26" s="656"/>
      <c r="R26" s="656">
        <v>3</v>
      </c>
      <c r="S26" s="659">
        <v>739.1</v>
      </c>
      <c r="T26" s="658"/>
      <c r="U26" s="760"/>
      <c r="V26" s="658"/>
      <c r="W26" s="656"/>
      <c r="X26" s="656"/>
      <c r="Y26" s="656"/>
      <c r="Z26" s="658"/>
      <c r="AA26" s="656"/>
      <c r="AB26" s="81">
        <f aca="true" t="shared" si="5" ref="AB26:AB39">SUM(B26,D26,F26,H26,J26,L26,N26,P26,R26,T26,V26,X26,Z26)</f>
        <v>3</v>
      </c>
      <c r="AC26" s="694">
        <f aca="true" t="shared" si="6" ref="AC26:AC39">SUM(C26,E26,G26,I26,K26,M26,O26,Q26,S26,U26,W26,Y26,AA26)</f>
        <v>739.1</v>
      </c>
    </row>
    <row r="27" spans="1:29" ht="20.25" customHeight="1">
      <c r="A27" s="93" t="s">
        <v>228</v>
      </c>
      <c r="B27" s="652"/>
      <c r="C27" s="653">
        <v>485.1</v>
      </c>
      <c r="D27" s="653"/>
      <c r="E27" s="653"/>
      <c r="F27" s="655"/>
      <c r="G27" s="654"/>
      <c r="H27" s="656"/>
      <c r="I27" s="657"/>
      <c r="J27" s="658"/>
      <c r="K27" s="656"/>
      <c r="L27" s="656"/>
      <c r="M27" s="656"/>
      <c r="N27" s="656"/>
      <c r="O27" s="657">
        <v>46.5</v>
      </c>
      <c r="P27" s="658"/>
      <c r="Q27" s="656"/>
      <c r="R27" s="656">
        <v>1</v>
      </c>
      <c r="S27" s="659">
        <v>142.8</v>
      </c>
      <c r="T27" s="658"/>
      <c r="U27" s="760"/>
      <c r="V27" s="658"/>
      <c r="W27" s="656"/>
      <c r="X27" s="656"/>
      <c r="Y27" s="656"/>
      <c r="Z27" s="658"/>
      <c r="AA27" s="656"/>
      <c r="AB27" s="81">
        <f t="shared" si="5"/>
        <v>1</v>
      </c>
      <c r="AC27" s="694">
        <f t="shared" si="6"/>
        <v>674.4000000000001</v>
      </c>
    </row>
    <row r="28" spans="1:48" s="39" customFormat="1" ht="23.25" customHeight="1">
      <c r="A28" s="93" t="s">
        <v>439</v>
      </c>
      <c r="B28" s="644"/>
      <c r="C28" s="634"/>
      <c r="D28" s="634"/>
      <c r="E28" s="634"/>
      <c r="F28" s="633"/>
      <c r="G28" s="635"/>
      <c r="H28" s="644"/>
      <c r="I28" s="635"/>
      <c r="J28" s="636"/>
      <c r="K28" s="633"/>
      <c r="L28" s="633"/>
      <c r="M28" s="633"/>
      <c r="N28" s="644"/>
      <c r="O28" s="635"/>
      <c r="P28" s="636"/>
      <c r="Q28" s="633"/>
      <c r="R28" s="633"/>
      <c r="S28" s="634">
        <v>194.3</v>
      </c>
      <c r="T28" s="633"/>
      <c r="U28" s="633"/>
      <c r="V28" s="633"/>
      <c r="W28" s="633"/>
      <c r="X28" s="633"/>
      <c r="Y28" s="633"/>
      <c r="Z28" s="644"/>
      <c r="AA28" s="633"/>
      <c r="AB28" s="81">
        <f>SUM(B28,D28,F28,H28,J28,L28,N28,P28,R28,T28,V28,X28,Z28)</f>
        <v>0</v>
      </c>
      <c r="AC28" s="694">
        <f>SUM(C28,E28,G28,I28,K28,M28,O28,Q28,S28,U28,W28,Y28,AA28)</f>
        <v>194.3</v>
      </c>
      <c r="AD28"/>
      <c r="AE28"/>
      <c r="AF28"/>
      <c r="AG28"/>
      <c r="AH28"/>
      <c r="AI28"/>
      <c r="AJ28"/>
      <c r="AK28"/>
      <c r="AL28"/>
      <c r="AM28"/>
      <c r="AN28"/>
      <c r="AO28"/>
      <c r="AP28"/>
      <c r="AQ28"/>
      <c r="AR28"/>
      <c r="AS28"/>
      <c r="AT28"/>
      <c r="AU28"/>
      <c r="AV28"/>
    </row>
    <row r="29" spans="1:29" ht="20.25" customHeight="1">
      <c r="A29" s="93" t="s">
        <v>164</v>
      </c>
      <c r="B29" s="652"/>
      <c r="C29" s="653">
        <v>81.5</v>
      </c>
      <c r="D29" s="653"/>
      <c r="E29" s="653"/>
      <c r="F29" s="655"/>
      <c r="G29" s="654">
        <v>536.6</v>
      </c>
      <c r="H29" s="656"/>
      <c r="I29" s="657"/>
      <c r="J29" s="658"/>
      <c r="K29" s="656"/>
      <c r="L29" s="656"/>
      <c r="M29" s="656"/>
      <c r="N29" s="656"/>
      <c r="O29" s="657"/>
      <c r="P29" s="658"/>
      <c r="Q29" s="656">
        <v>511.6</v>
      </c>
      <c r="R29" s="656"/>
      <c r="S29" s="659">
        <v>54</v>
      </c>
      <c r="T29" s="658"/>
      <c r="U29" s="760">
        <v>360.6</v>
      </c>
      <c r="V29" s="658"/>
      <c r="W29" s="656">
        <v>87.7</v>
      </c>
      <c r="X29" s="656"/>
      <c r="Y29" s="656"/>
      <c r="Z29" s="658"/>
      <c r="AA29" s="656">
        <v>291.3</v>
      </c>
      <c r="AB29" s="81">
        <f t="shared" si="5"/>
        <v>0</v>
      </c>
      <c r="AC29" s="694">
        <f t="shared" si="6"/>
        <v>1923.3000000000002</v>
      </c>
    </row>
    <row r="30" spans="1:29" ht="20.25" customHeight="1">
      <c r="A30" s="93" t="s">
        <v>664</v>
      </c>
      <c r="B30" s="652">
        <v>3</v>
      </c>
      <c r="C30" s="653">
        <v>619.9000000000001</v>
      </c>
      <c r="D30" s="653"/>
      <c r="E30" s="653">
        <v>23.1</v>
      </c>
      <c r="F30" s="655"/>
      <c r="G30" s="654">
        <v>230.6</v>
      </c>
      <c r="H30" s="656"/>
      <c r="I30" s="657"/>
      <c r="J30" s="658"/>
      <c r="K30" s="656"/>
      <c r="L30" s="656"/>
      <c r="M30" s="656"/>
      <c r="N30" s="656"/>
      <c r="O30" s="657">
        <v>699.1</v>
      </c>
      <c r="P30" s="658"/>
      <c r="Q30" s="656"/>
      <c r="R30" s="656"/>
      <c r="S30" s="659"/>
      <c r="T30" s="658">
        <v>1</v>
      </c>
      <c r="U30" s="653">
        <v>290.8</v>
      </c>
      <c r="V30" s="658"/>
      <c r="W30" s="656"/>
      <c r="X30" s="656"/>
      <c r="Y30" s="656"/>
      <c r="Z30" s="658"/>
      <c r="AA30" s="656"/>
      <c r="AB30" s="81">
        <f>SUM(B30,D30,F30,H30,J30,L30,N30,P30,R30,T30,V30,X30,Z30)</f>
        <v>4</v>
      </c>
      <c r="AC30" s="694">
        <f>SUM(C30,E30,G30,I30,K30,M30,O30,Q30,S30,U30,W30,Y30,AA30)</f>
        <v>1863.5000000000002</v>
      </c>
    </row>
    <row r="31" spans="1:29" ht="20.25" customHeight="1">
      <c r="A31" s="93" t="s">
        <v>619</v>
      </c>
      <c r="B31" s="652"/>
      <c r="C31" s="653"/>
      <c r="D31" s="653"/>
      <c r="E31" s="653"/>
      <c r="F31" s="655"/>
      <c r="G31" s="654"/>
      <c r="H31" s="656">
        <v>1</v>
      </c>
      <c r="I31" s="657">
        <v>155.8</v>
      </c>
      <c r="J31" s="658"/>
      <c r="K31" s="656"/>
      <c r="L31" s="656"/>
      <c r="M31" s="656"/>
      <c r="N31" s="656"/>
      <c r="O31" s="657"/>
      <c r="P31" s="658"/>
      <c r="Q31" s="656"/>
      <c r="R31" s="656">
        <v>1</v>
      </c>
      <c r="S31" s="659">
        <v>109.2</v>
      </c>
      <c r="T31" s="658"/>
      <c r="U31" s="760"/>
      <c r="V31" s="658"/>
      <c r="W31" s="656"/>
      <c r="X31" s="656"/>
      <c r="Y31" s="656"/>
      <c r="Z31" s="658"/>
      <c r="AA31" s="656"/>
      <c r="AB31" s="81">
        <f t="shared" si="5"/>
        <v>2</v>
      </c>
      <c r="AC31" s="694">
        <f t="shared" si="6"/>
        <v>265</v>
      </c>
    </row>
    <row r="32" spans="1:29" ht="18" customHeight="1">
      <c r="A32" s="93" t="s">
        <v>109</v>
      </c>
      <c r="B32" s="652"/>
      <c r="C32" s="653">
        <v>204.6</v>
      </c>
      <c r="D32" s="653"/>
      <c r="E32" s="653"/>
      <c r="F32" s="655"/>
      <c r="G32" s="654">
        <v>430</v>
      </c>
      <c r="H32" s="656"/>
      <c r="I32" s="657"/>
      <c r="J32" s="658"/>
      <c r="K32" s="656"/>
      <c r="L32" s="656"/>
      <c r="M32" s="656"/>
      <c r="N32" s="656"/>
      <c r="O32" s="657">
        <v>301.8</v>
      </c>
      <c r="P32" s="658"/>
      <c r="Q32" s="656"/>
      <c r="R32" s="656"/>
      <c r="S32" s="659">
        <v>205.3</v>
      </c>
      <c r="T32" s="658"/>
      <c r="U32" s="653"/>
      <c r="V32" s="658"/>
      <c r="W32" s="656">
        <v>198.7</v>
      </c>
      <c r="X32" s="656"/>
      <c r="Y32" s="656"/>
      <c r="Z32" s="658"/>
      <c r="AA32" s="656"/>
      <c r="AB32" s="81">
        <f t="shared" si="5"/>
        <v>0</v>
      </c>
      <c r="AC32" s="694">
        <f t="shared" si="6"/>
        <v>1340.4</v>
      </c>
    </row>
    <row r="33" spans="1:29" ht="18.75" customHeight="1" hidden="1">
      <c r="A33" s="93" t="s">
        <v>109</v>
      </c>
      <c r="B33" s="652"/>
      <c r="C33" s="653"/>
      <c r="D33" s="653"/>
      <c r="E33" s="653"/>
      <c r="F33" s="655"/>
      <c r="G33" s="654"/>
      <c r="H33" s="656"/>
      <c r="I33" s="657"/>
      <c r="J33" s="658"/>
      <c r="K33" s="656"/>
      <c r="L33" s="656"/>
      <c r="M33" s="656"/>
      <c r="N33" s="656"/>
      <c r="O33" s="657"/>
      <c r="P33" s="658"/>
      <c r="Q33" s="656"/>
      <c r="R33" s="656"/>
      <c r="S33" s="659"/>
      <c r="T33" s="658"/>
      <c r="U33" s="653"/>
      <c r="V33" s="658"/>
      <c r="W33" s="656"/>
      <c r="X33" s="656"/>
      <c r="Y33" s="656"/>
      <c r="Z33" s="658"/>
      <c r="AA33" s="656"/>
      <c r="AB33" s="81">
        <f t="shared" si="5"/>
        <v>0</v>
      </c>
      <c r="AC33" s="1077">
        <f t="shared" si="6"/>
        <v>0</v>
      </c>
    </row>
    <row r="34" spans="1:29" ht="18.75" customHeight="1">
      <c r="A34" s="93" t="s">
        <v>621</v>
      </c>
      <c r="B34" s="652"/>
      <c r="C34" s="653">
        <v>15.4</v>
      </c>
      <c r="D34" s="653"/>
      <c r="E34" s="653"/>
      <c r="F34" s="655"/>
      <c r="G34" s="654"/>
      <c r="H34" s="656"/>
      <c r="I34" s="657"/>
      <c r="J34" s="658"/>
      <c r="K34" s="656"/>
      <c r="L34" s="656"/>
      <c r="M34" s="656"/>
      <c r="N34" s="656"/>
      <c r="O34" s="657">
        <v>75.9</v>
      </c>
      <c r="P34" s="658"/>
      <c r="Q34" s="656"/>
      <c r="R34" s="656"/>
      <c r="S34" s="659"/>
      <c r="T34" s="658"/>
      <c r="U34" s="653"/>
      <c r="V34" s="658"/>
      <c r="W34" s="656"/>
      <c r="X34" s="656"/>
      <c r="Y34" s="656"/>
      <c r="Z34" s="658"/>
      <c r="AA34" s="656"/>
      <c r="AB34" s="81">
        <f t="shared" si="5"/>
        <v>0</v>
      </c>
      <c r="AC34" s="694">
        <f t="shared" si="6"/>
        <v>91.30000000000001</v>
      </c>
    </row>
    <row r="35" spans="1:29" ht="18.75" customHeight="1">
      <c r="A35" s="93" t="s">
        <v>622</v>
      </c>
      <c r="B35" s="652">
        <v>1</v>
      </c>
      <c r="C35" s="653">
        <v>259.4</v>
      </c>
      <c r="D35" s="653"/>
      <c r="E35" s="653"/>
      <c r="F35" s="655"/>
      <c r="G35" s="654"/>
      <c r="H35" s="656"/>
      <c r="I35" s="657"/>
      <c r="J35" s="658"/>
      <c r="K35" s="656"/>
      <c r="L35" s="656"/>
      <c r="M35" s="656"/>
      <c r="N35" s="656"/>
      <c r="O35" s="657"/>
      <c r="P35" s="658"/>
      <c r="Q35" s="656"/>
      <c r="R35" s="656"/>
      <c r="S35" s="659"/>
      <c r="T35" s="658"/>
      <c r="U35" s="653"/>
      <c r="V35" s="658"/>
      <c r="W35" s="656"/>
      <c r="X35" s="656"/>
      <c r="Y35" s="656"/>
      <c r="Z35" s="658"/>
      <c r="AA35" s="656"/>
      <c r="AB35" s="81">
        <f t="shared" si="5"/>
        <v>1</v>
      </c>
      <c r="AC35" s="694">
        <f t="shared" si="6"/>
        <v>259.4</v>
      </c>
    </row>
    <row r="36" spans="1:29" ht="18.75" customHeight="1">
      <c r="A36" s="93" t="s">
        <v>179</v>
      </c>
      <c r="B36" s="652"/>
      <c r="C36" s="653"/>
      <c r="D36" s="653"/>
      <c r="E36" s="653"/>
      <c r="F36" s="655"/>
      <c r="G36" s="654"/>
      <c r="H36" s="656"/>
      <c r="I36" s="657"/>
      <c r="J36" s="658"/>
      <c r="K36" s="656">
        <v>940.3</v>
      </c>
      <c r="L36" s="656"/>
      <c r="M36" s="656"/>
      <c r="N36" s="656"/>
      <c r="O36" s="657"/>
      <c r="P36" s="658"/>
      <c r="Q36" s="656"/>
      <c r="R36" s="656"/>
      <c r="S36" s="659">
        <v>933.4</v>
      </c>
      <c r="T36" s="658"/>
      <c r="U36" s="653"/>
      <c r="V36" s="658"/>
      <c r="W36" s="656">
        <f>550.7+224</f>
        <v>774.7</v>
      </c>
      <c r="X36" s="656"/>
      <c r="Y36" s="656"/>
      <c r="Z36" s="658"/>
      <c r="AA36" s="656"/>
      <c r="AB36" s="81">
        <f t="shared" si="5"/>
        <v>0</v>
      </c>
      <c r="AC36" s="694">
        <f t="shared" si="6"/>
        <v>2648.3999999999996</v>
      </c>
    </row>
    <row r="37" spans="1:29" ht="18.75" customHeight="1">
      <c r="A37" s="93" t="s">
        <v>623</v>
      </c>
      <c r="B37" s="652"/>
      <c r="C37" s="653"/>
      <c r="D37" s="653"/>
      <c r="E37" s="653"/>
      <c r="F37" s="655"/>
      <c r="G37" s="654"/>
      <c r="H37" s="656"/>
      <c r="I37" s="657"/>
      <c r="J37" s="658"/>
      <c r="K37" s="656"/>
      <c r="L37" s="656"/>
      <c r="M37" s="656"/>
      <c r="N37" s="656"/>
      <c r="O37" s="657"/>
      <c r="P37" s="658"/>
      <c r="Q37" s="656">
        <v>75.5</v>
      </c>
      <c r="R37" s="656"/>
      <c r="S37" s="659"/>
      <c r="T37" s="658"/>
      <c r="U37" s="653"/>
      <c r="V37" s="658"/>
      <c r="W37" s="656">
        <v>93.5</v>
      </c>
      <c r="X37" s="656"/>
      <c r="Y37" s="656"/>
      <c r="Z37" s="658"/>
      <c r="AA37" s="656"/>
      <c r="AB37" s="81">
        <f t="shared" si="5"/>
        <v>0</v>
      </c>
      <c r="AC37" s="694">
        <f t="shared" si="6"/>
        <v>169</v>
      </c>
    </row>
    <row r="38" spans="1:29" ht="18.75" customHeight="1">
      <c r="A38" s="93" t="s">
        <v>221</v>
      </c>
      <c r="B38" s="652"/>
      <c r="C38" s="653">
        <v>307.6</v>
      </c>
      <c r="D38" s="653"/>
      <c r="E38" s="653"/>
      <c r="F38" s="655"/>
      <c r="G38" s="654">
        <v>196</v>
      </c>
      <c r="H38" s="656"/>
      <c r="I38" s="657"/>
      <c r="J38" s="658"/>
      <c r="K38" s="656"/>
      <c r="L38" s="656"/>
      <c r="M38" s="656"/>
      <c r="N38" s="656"/>
      <c r="O38" s="657"/>
      <c r="P38" s="658"/>
      <c r="Q38" s="656"/>
      <c r="R38" s="656"/>
      <c r="S38" s="659"/>
      <c r="T38" s="658"/>
      <c r="U38" s="653"/>
      <c r="V38" s="658"/>
      <c r="W38" s="656"/>
      <c r="X38" s="656"/>
      <c r="Y38" s="656"/>
      <c r="Z38" s="658"/>
      <c r="AA38" s="656"/>
      <c r="AB38" s="81">
        <f t="shared" si="5"/>
        <v>0</v>
      </c>
      <c r="AC38" s="694">
        <f t="shared" si="6"/>
        <v>503.6</v>
      </c>
    </row>
    <row r="39" spans="1:29" ht="18.75" customHeight="1">
      <c r="A39" s="93" t="s">
        <v>373</v>
      </c>
      <c r="B39" s="652"/>
      <c r="C39" s="653">
        <v>423.4</v>
      </c>
      <c r="D39" s="653"/>
      <c r="E39" s="653"/>
      <c r="F39" s="655"/>
      <c r="G39" s="654"/>
      <c r="H39" s="656"/>
      <c r="I39" s="657"/>
      <c r="J39" s="658"/>
      <c r="K39" s="656"/>
      <c r="L39" s="656"/>
      <c r="M39" s="656"/>
      <c r="N39" s="656"/>
      <c r="O39" s="657"/>
      <c r="P39" s="658"/>
      <c r="Q39" s="656">
        <v>379.6</v>
      </c>
      <c r="R39" s="656"/>
      <c r="S39" s="659">
        <v>285.4</v>
      </c>
      <c r="T39" s="658"/>
      <c r="U39" s="653"/>
      <c r="V39" s="658"/>
      <c r="W39" s="656"/>
      <c r="X39" s="656"/>
      <c r="Y39" s="656"/>
      <c r="Z39" s="658"/>
      <c r="AA39" s="656"/>
      <c r="AB39" s="81">
        <f t="shared" si="5"/>
        <v>0</v>
      </c>
      <c r="AC39" s="694">
        <f t="shared" si="6"/>
        <v>1088.4</v>
      </c>
    </row>
    <row r="40" spans="1:29" ht="18.75" customHeight="1">
      <c r="A40" s="93" t="s">
        <v>374</v>
      </c>
      <c r="B40" s="652">
        <v>1</v>
      </c>
      <c r="C40" s="653">
        <v>985.7</v>
      </c>
      <c r="D40" s="653"/>
      <c r="E40" s="653"/>
      <c r="F40" s="655"/>
      <c r="G40" s="654">
        <v>336.4</v>
      </c>
      <c r="H40" s="656"/>
      <c r="I40" s="657"/>
      <c r="J40" s="658"/>
      <c r="K40" s="656"/>
      <c r="L40" s="656"/>
      <c r="M40" s="656"/>
      <c r="N40" s="656"/>
      <c r="O40" s="657">
        <v>325.7</v>
      </c>
      <c r="P40" s="658"/>
      <c r="Q40" s="656"/>
      <c r="R40" s="656">
        <v>1</v>
      </c>
      <c r="S40" s="659">
        <v>446.4</v>
      </c>
      <c r="T40" s="658"/>
      <c r="U40" s="653"/>
      <c r="V40" s="658"/>
      <c r="W40" s="656">
        <v>89.8</v>
      </c>
      <c r="X40" s="656"/>
      <c r="Y40" s="656"/>
      <c r="Z40" s="658"/>
      <c r="AA40" s="656"/>
      <c r="AB40" s="81">
        <f aca="true" t="shared" si="7" ref="AB40:AC42">SUM(B40,D40,F40,H40,J40,L40,N40,P40,R40,T40,V40,X40,Z40)</f>
        <v>2</v>
      </c>
      <c r="AC40" s="694">
        <f t="shared" si="7"/>
        <v>2184</v>
      </c>
    </row>
    <row r="41" spans="1:29" ht="18.75" customHeight="1">
      <c r="A41" s="93" t="s">
        <v>624</v>
      </c>
      <c r="B41" s="652">
        <v>1</v>
      </c>
      <c r="C41" s="653">
        <v>113</v>
      </c>
      <c r="D41" s="653"/>
      <c r="E41" s="653"/>
      <c r="F41" s="655"/>
      <c r="G41" s="654"/>
      <c r="H41" s="656"/>
      <c r="I41" s="657"/>
      <c r="J41" s="658"/>
      <c r="K41" s="656"/>
      <c r="L41" s="656"/>
      <c r="M41" s="656"/>
      <c r="N41" s="656"/>
      <c r="O41" s="657"/>
      <c r="P41" s="658"/>
      <c r="Q41" s="656"/>
      <c r="R41" s="656"/>
      <c r="S41" s="659"/>
      <c r="T41" s="658"/>
      <c r="U41" s="653"/>
      <c r="V41" s="658"/>
      <c r="W41" s="656"/>
      <c r="X41" s="656"/>
      <c r="Y41" s="656"/>
      <c r="Z41" s="658"/>
      <c r="AA41" s="656"/>
      <c r="AB41" s="81">
        <f t="shared" si="7"/>
        <v>1</v>
      </c>
      <c r="AC41" s="694">
        <f t="shared" si="7"/>
        <v>113</v>
      </c>
    </row>
    <row r="42" spans="1:29" ht="18.75" customHeight="1">
      <c r="A42" s="136" t="s">
        <v>625</v>
      </c>
      <c r="B42" s="648"/>
      <c r="C42" s="985"/>
      <c r="D42" s="985"/>
      <c r="E42" s="985"/>
      <c r="F42" s="986"/>
      <c r="G42" s="987"/>
      <c r="H42" s="988"/>
      <c r="I42" s="989"/>
      <c r="J42" s="990"/>
      <c r="K42" s="988"/>
      <c r="L42" s="988"/>
      <c r="M42" s="988"/>
      <c r="N42" s="988">
        <v>1</v>
      </c>
      <c r="O42" s="989">
        <v>151.1</v>
      </c>
      <c r="P42" s="990"/>
      <c r="Q42" s="988"/>
      <c r="R42" s="988"/>
      <c r="S42" s="991"/>
      <c r="T42" s="990"/>
      <c r="U42" s="985"/>
      <c r="V42" s="990"/>
      <c r="W42" s="988"/>
      <c r="X42" s="988"/>
      <c r="Y42" s="988"/>
      <c r="Z42" s="990"/>
      <c r="AA42" s="988"/>
      <c r="AB42" s="81">
        <f t="shared" si="7"/>
        <v>1</v>
      </c>
      <c r="AC42" s="694">
        <f t="shared" si="7"/>
        <v>151.1</v>
      </c>
    </row>
    <row r="43" spans="1:48" s="261" customFormat="1" ht="23.25" customHeight="1">
      <c r="A43" s="14" t="s">
        <v>222</v>
      </c>
      <c r="B43" s="637"/>
      <c r="C43" s="645"/>
      <c r="D43" s="645"/>
      <c r="E43" s="645"/>
      <c r="F43" s="637"/>
      <c r="G43" s="646"/>
      <c r="H43" s="637"/>
      <c r="I43" s="646"/>
      <c r="J43" s="637"/>
      <c r="K43" s="647"/>
      <c r="L43" s="647"/>
      <c r="M43" s="647"/>
      <c r="N43" s="637"/>
      <c r="O43" s="646"/>
      <c r="P43" s="637"/>
      <c r="Q43" s="647"/>
      <c r="R43" s="637"/>
      <c r="S43" s="645"/>
      <c r="T43" s="637"/>
      <c r="U43" s="647"/>
      <c r="V43" s="637"/>
      <c r="W43" s="647"/>
      <c r="X43" s="647"/>
      <c r="Y43" s="647"/>
      <c r="Z43" s="637"/>
      <c r="AA43" s="647"/>
      <c r="AB43" s="79"/>
      <c r="AC43" s="254"/>
      <c r="AD43" s="260"/>
      <c r="AE43" s="260"/>
      <c r="AF43" s="260"/>
      <c r="AG43" s="260"/>
      <c r="AH43" s="260"/>
      <c r="AI43" s="260"/>
      <c r="AJ43" s="260"/>
      <c r="AK43" s="260"/>
      <c r="AL43" s="260"/>
      <c r="AM43" s="260"/>
      <c r="AN43" s="260"/>
      <c r="AO43" s="260"/>
      <c r="AP43" s="260"/>
      <c r="AQ43" s="260"/>
      <c r="AR43" s="260"/>
      <c r="AS43" s="260"/>
      <c r="AT43" s="260"/>
      <c r="AU43" s="260"/>
      <c r="AV43" s="260"/>
    </row>
    <row r="44" spans="1:48" s="257" customFormat="1" ht="23.25" customHeight="1">
      <c r="A44" s="93" t="s">
        <v>442</v>
      </c>
      <c r="B44" s="633"/>
      <c r="C44" s="789">
        <v>227.9</v>
      </c>
      <c r="D44" s="789"/>
      <c r="E44" s="789"/>
      <c r="F44" s="633"/>
      <c r="G44" s="790"/>
      <c r="H44" s="633"/>
      <c r="I44" s="790"/>
      <c r="J44" s="633"/>
      <c r="K44" s="791"/>
      <c r="L44" s="791"/>
      <c r="M44" s="791"/>
      <c r="N44" s="633"/>
      <c r="O44" s="790"/>
      <c r="P44" s="633"/>
      <c r="Q44" s="791"/>
      <c r="R44" s="633"/>
      <c r="S44" s="789"/>
      <c r="T44" s="633"/>
      <c r="U44" s="791"/>
      <c r="V44" s="633"/>
      <c r="W44" s="791"/>
      <c r="X44" s="791"/>
      <c r="Y44" s="791"/>
      <c r="Z44" s="633"/>
      <c r="AA44" s="791"/>
      <c r="AB44" s="81">
        <f>SUM(B44,D44,F44,H44,J44,L44,N44,P44,R44,T44,V44,X44,Z44)</f>
        <v>0</v>
      </c>
      <c r="AC44" s="694">
        <f>SUM(C44,E44,G44,I44,K44,M44,O44,Q44,S44,U44,W44,Y44,AA44)</f>
        <v>227.9</v>
      </c>
      <c r="AD44" s="143"/>
      <c r="AE44" s="143"/>
      <c r="AF44" s="143"/>
      <c r="AG44" s="143"/>
      <c r="AH44" s="143"/>
      <c r="AI44" s="143"/>
      <c r="AJ44" s="143"/>
      <c r="AK44" s="143"/>
      <c r="AL44" s="143"/>
      <c r="AM44" s="143"/>
      <c r="AN44" s="143"/>
      <c r="AO44" s="143"/>
      <c r="AP44" s="143"/>
      <c r="AQ44" s="143"/>
      <c r="AR44" s="143"/>
      <c r="AS44" s="143"/>
      <c r="AT44" s="143"/>
      <c r="AU44" s="143"/>
      <c r="AV44" s="143"/>
    </row>
    <row r="45" spans="1:48" s="205" customFormat="1" ht="23.25" customHeight="1" thickBot="1">
      <c r="A45" s="136" t="s">
        <v>620</v>
      </c>
      <c r="B45" s="648">
        <v>1</v>
      </c>
      <c r="C45" s="649">
        <v>241.5</v>
      </c>
      <c r="D45" s="649"/>
      <c r="E45" s="649"/>
      <c r="F45" s="648"/>
      <c r="G45" s="650"/>
      <c r="H45" s="648"/>
      <c r="I45" s="650"/>
      <c r="J45" s="648"/>
      <c r="K45" s="649"/>
      <c r="L45" s="649"/>
      <c r="M45" s="649"/>
      <c r="N45" s="648"/>
      <c r="O45" s="650"/>
      <c r="P45" s="648"/>
      <c r="Q45" s="649"/>
      <c r="R45" s="648"/>
      <c r="S45" s="649"/>
      <c r="T45" s="648"/>
      <c r="U45" s="649"/>
      <c r="V45" s="648"/>
      <c r="W45" s="651"/>
      <c r="X45" s="651"/>
      <c r="Y45" s="651"/>
      <c r="Z45" s="648"/>
      <c r="AA45" s="651"/>
      <c r="AB45" s="81">
        <f>SUM(B45,D45,F45,H45,J45,L45,N45,P45,R45,T45,V45,X45,Z45)</f>
        <v>1</v>
      </c>
      <c r="AC45" s="694">
        <f>SUM(C45,E45,G45,I45,K45,M45,O45,Q45,S45,U45,W45,Y45,AA45)</f>
        <v>241.5</v>
      </c>
      <c r="AD45" s="199"/>
      <c r="AE45" s="199"/>
      <c r="AF45" s="199"/>
      <c r="AG45" s="199"/>
      <c r="AH45" s="199"/>
      <c r="AI45" s="199"/>
      <c r="AJ45" s="199"/>
      <c r="AK45" s="199"/>
      <c r="AL45" s="199"/>
      <c r="AM45" s="199"/>
      <c r="AN45" s="199"/>
      <c r="AO45" s="199"/>
      <c r="AP45" s="199"/>
      <c r="AQ45" s="199"/>
      <c r="AR45" s="199"/>
      <c r="AS45" s="199"/>
      <c r="AT45" s="199"/>
      <c r="AU45" s="199"/>
      <c r="AV45" s="199"/>
    </row>
    <row r="46" spans="1:48" s="39" customFormat="1" ht="22.5" customHeight="1" thickBot="1">
      <c r="A46" s="204" t="s">
        <v>53</v>
      </c>
      <c r="B46" s="131">
        <f aca="true" t="shared" si="8" ref="B46:M46">SUM(B5:B45)</f>
        <v>15</v>
      </c>
      <c r="C46" s="247">
        <f t="shared" si="8"/>
        <v>9251.7</v>
      </c>
      <c r="D46" s="131">
        <f t="shared" si="8"/>
        <v>0</v>
      </c>
      <c r="E46" s="247">
        <f t="shared" si="8"/>
        <v>23.1</v>
      </c>
      <c r="F46" s="131">
        <f t="shared" si="8"/>
        <v>0</v>
      </c>
      <c r="G46" s="247">
        <f t="shared" si="8"/>
        <v>1989.6</v>
      </c>
      <c r="H46" s="131">
        <f t="shared" si="8"/>
        <v>1</v>
      </c>
      <c r="I46" s="247">
        <f t="shared" si="8"/>
        <v>155.8</v>
      </c>
      <c r="J46" s="131">
        <f t="shared" si="8"/>
        <v>0</v>
      </c>
      <c r="K46" s="247">
        <f t="shared" si="8"/>
        <v>940.3</v>
      </c>
      <c r="L46" s="131">
        <f t="shared" si="8"/>
        <v>1</v>
      </c>
      <c r="M46" s="247">
        <f t="shared" si="8"/>
        <v>57.5</v>
      </c>
      <c r="N46" s="131">
        <f aca="true" t="shared" si="9" ref="N46:AC46">SUM(N5:N45)</f>
        <v>5</v>
      </c>
      <c r="O46" s="247">
        <f t="shared" si="9"/>
        <v>3806.1</v>
      </c>
      <c r="P46" s="131">
        <f t="shared" si="9"/>
        <v>1</v>
      </c>
      <c r="Q46" s="247">
        <f t="shared" si="9"/>
        <v>1477.1</v>
      </c>
      <c r="R46" s="131">
        <f t="shared" si="9"/>
        <v>16</v>
      </c>
      <c r="S46" s="247">
        <f t="shared" si="9"/>
        <v>6974.299999999999</v>
      </c>
      <c r="T46" s="131">
        <f t="shared" si="9"/>
        <v>1</v>
      </c>
      <c r="U46" s="247">
        <f t="shared" si="9"/>
        <v>1356</v>
      </c>
      <c r="V46" s="131">
        <f t="shared" si="9"/>
        <v>0</v>
      </c>
      <c r="W46" s="247">
        <f t="shared" si="9"/>
        <v>1972.6000000000001</v>
      </c>
      <c r="X46" s="131">
        <f t="shared" si="9"/>
        <v>0</v>
      </c>
      <c r="Y46" s="247">
        <f t="shared" si="9"/>
        <v>11</v>
      </c>
      <c r="Z46" s="131">
        <f t="shared" si="9"/>
        <v>0</v>
      </c>
      <c r="AA46" s="247">
        <f t="shared" si="9"/>
        <v>851.2</v>
      </c>
      <c r="AB46" s="131">
        <f t="shared" si="9"/>
        <v>40</v>
      </c>
      <c r="AC46" s="247">
        <f t="shared" si="9"/>
        <v>28866.300000000003</v>
      </c>
      <c r="AD46"/>
      <c r="AE46"/>
      <c r="AF46"/>
      <c r="AG46"/>
      <c r="AH46"/>
      <c r="AI46"/>
      <c r="AJ46"/>
      <c r="AK46"/>
      <c r="AL46"/>
      <c r="AM46"/>
      <c r="AN46"/>
      <c r="AO46"/>
      <c r="AP46"/>
      <c r="AQ46"/>
      <c r="AR46"/>
      <c r="AS46"/>
      <c r="AT46"/>
      <c r="AU46"/>
      <c r="AV46"/>
    </row>
    <row r="47" spans="1:48" s="54" customFormat="1" ht="18.75" customHeight="1">
      <c r="A47" s="65"/>
      <c r="B47" s="63"/>
      <c r="C47" s="250"/>
      <c r="D47" s="250"/>
      <c r="E47" s="250"/>
      <c r="F47" s="64"/>
      <c r="G47" s="259"/>
      <c r="H47" s="259"/>
      <c r="I47" s="259"/>
      <c r="J47" s="259"/>
      <c r="K47" s="259"/>
      <c r="L47" s="259"/>
      <c r="M47" s="259"/>
      <c r="O47" s="255"/>
      <c r="P47" s="31"/>
      <c r="S47" s="248"/>
      <c r="T47" s="31"/>
      <c r="U47" s="24"/>
      <c r="V47" s="31"/>
      <c r="Z47" s="31"/>
      <c r="AB47" s="31"/>
      <c r="AC47" s="255"/>
      <c r="AD47"/>
      <c r="AE47"/>
      <c r="AF47"/>
      <c r="AG47"/>
      <c r="AH47"/>
      <c r="AI47"/>
      <c r="AJ47"/>
      <c r="AK47"/>
      <c r="AL47"/>
      <c r="AM47"/>
      <c r="AN47"/>
      <c r="AO47"/>
      <c r="AP47"/>
      <c r="AQ47"/>
      <c r="AR47"/>
      <c r="AS47"/>
      <c r="AT47"/>
      <c r="AU47"/>
      <c r="AV47"/>
    </row>
    <row r="48" spans="3:29" ht="18" customHeight="1">
      <c r="C48" s="249"/>
      <c r="D48" s="249"/>
      <c r="E48" s="249"/>
      <c r="G48" s="233"/>
      <c r="H48" s="233"/>
      <c r="I48" s="233"/>
      <c r="J48" s="233"/>
      <c r="K48" s="233"/>
      <c r="L48" s="233"/>
      <c r="M48" s="233"/>
      <c r="O48" s="233"/>
      <c r="S48" s="249"/>
      <c r="AC48" s="233"/>
    </row>
    <row r="49" spans="3:29" ht="20.25" customHeight="1">
      <c r="C49" s="249"/>
      <c r="D49" s="249"/>
      <c r="E49" s="249"/>
      <c r="G49" s="233"/>
      <c r="H49" s="233"/>
      <c r="I49" s="233"/>
      <c r="J49" s="233"/>
      <c r="K49" s="233"/>
      <c r="L49" s="233"/>
      <c r="M49" s="233"/>
      <c r="O49" s="233"/>
      <c r="S49" s="249"/>
      <c r="AC49" s="233"/>
    </row>
    <row r="50" spans="3:29" ht="21" customHeight="1">
      <c r="C50" s="249"/>
      <c r="D50" s="249"/>
      <c r="E50" s="249"/>
      <c r="G50" s="233"/>
      <c r="H50" s="233"/>
      <c r="I50" s="233"/>
      <c r="J50" s="233"/>
      <c r="K50" s="233"/>
      <c r="L50" s="233"/>
      <c r="M50" s="233"/>
      <c r="O50" s="233"/>
      <c r="S50" s="249"/>
      <c r="AC50" s="233"/>
    </row>
    <row r="51" spans="3:29" ht="21" customHeight="1">
      <c r="C51" s="249"/>
      <c r="D51" s="249"/>
      <c r="E51" s="249"/>
      <c r="G51" s="233"/>
      <c r="H51" s="233"/>
      <c r="I51" s="233"/>
      <c r="J51" s="233"/>
      <c r="K51" s="233"/>
      <c r="L51" s="233"/>
      <c r="M51" s="233"/>
      <c r="O51" s="233"/>
      <c r="S51" s="249"/>
      <c r="AC51" s="233"/>
    </row>
    <row r="52" spans="3:29" ht="21" customHeight="1">
      <c r="C52" s="249"/>
      <c r="D52" s="249"/>
      <c r="E52" s="249"/>
      <c r="G52" s="233"/>
      <c r="H52" s="233"/>
      <c r="I52" s="233"/>
      <c r="J52" s="233"/>
      <c r="K52" s="233"/>
      <c r="L52" s="233"/>
      <c r="M52" s="233"/>
      <c r="O52" s="233"/>
      <c r="S52" s="249"/>
      <c r="AC52" s="233"/>
    </row>
    <row r="53" spans="3:29" ht="21" customHeight="1">
      <c r="C53" s="249"/>
      <c r="D53" s="249"/>
      <c r="E53" s="249"/>
      <c r="G53" s="233"/>
      <c r="H53" s="233"/>
      <c r="I53" s="233"/>
      <c r="J53" s="233"/>
      <c r="K53" s="233"/>
      <c r="L53" s="233"/>
      <c r="M53" s="233"/>
      <c r="O53" s="233"/>
      <c r="S53" s="249"/>
      <c r="AC53" s="233"/>
    </row>
    <row r="54" spans="3:29" ht="21" customHeight="1">
      <c r="C54" s="249"/>
      <c r="D54" s="249"/>
      <c r="E54" s="249"/>
      <c r="G54" s="233"/>
      <c r="H54" s="233"/>
      <c r="I54" s="233"/>
      <c r="J54" s="233"/>
      <c r="K54" s="233"/>
      <c r="L54" s="233"/>
      <c r="M54" s="233"/>
      <c r="O54" s="233"/>
      <c r="S54" s="249"/>
      <c r="AC54" s="233"/>
    </row>
    <row r="55" spans="3:29" ht="21" customHeight="1">
      <c r="C55" s="249"/>
      <c r="D55" s="249"/>
      <c r="E55" s="249"/>
      <c r="G55" s="233"/>
      <c r="H55" s="233"/>
      <c r="I55" s="233"/>
      <c r="J55" s="233"/>
      <c r="K55" s="233"/>
      <c r="L55" s="233"/>
      <c r="M55" s="233"/>
      <c r="O55" s="233"/>
      <c r="S55" s="249"/>
      <c r="AC55" s="233"/>
    </row>
    <row r="56" spans="3:29" ht="21" customHeight="1">
      <c r="C56" s="249"/>
      <c r="D56" s="249"/>
      <c r="E56" s="249"/>
      <c r="G56" s="233"/>
      <c r="H56" s="233"/>
      <c r="I56" s="233"/>
      <c r="J56" s="233"/>
      <c r="K56" s="233"/>
      <c r="L56" s="233"/>
      <c r="M56" s="233"/>
      <c r="O56" s="233"/>
      <c r="S56" s="249"/>
      <c r="AC56" s="233"/>
    </row>
    <row r="57" spans="3:29" ht="21" customHeight="1">
      <c r="C57" s="249"/>
      <c r="D57" s="249"/>
      <c r="E57" s="249"/>
      <c r="G57" s="233"/>
      <c r="H57" s="233"/>
      <c r="I57" s="233"/>
      <c r="J57" s="233"/>
      <c r="K57" s="233"/>
      <c r="L57" s="233"/>
      <c r="M57" s="233"/>
      <c r="O57" s="233"/>
      <c r="S57" s="249"/>
      <c r="AC57" s="233"/>
    </row>
    <row r="58" spans="3:29" ht="21" customHeight="1">
      <c r="C58" s="249"/>
      <c r="D58" s="249"/>
      <c r="E58" s="249"/>
      <c r="G58" s="233"/>
      <c r="H58" s="233"/>
      <c r="I58" s="233"/>
      <c r="J58" s="233"/>
      <c r="K58" s="233"/>
      <c r="L58" s="233"/>
      <c r="M58" s="233"/>
      <c r="O58" s="233"/>
      <c r="S58" s="249"/>
      <c r="AC58" s="233"/>
    </row>
    <row r="59" spans="3:29" ht="21" customHeight="1">
      <c r="C59" s="249"/>
      <c r="D59" s="249"/>
      <c r="E59" s="249"/>
      <c r="G59" s="233"/>
      <c r="H59" s="233"/>
      <c r="I59" s="233"/>
      <c r="J59" s="233"/>
      <c r="K59" s="233"/>
      <c r="L59" s="233"/>
      <c r="M59" s="233"/>
      <c r="O59" s="233"/>
      <c r="S59" s="249"/>
      <c r="AC59" s="233"/>
    </row>
    <row r="60" spans="3:29" ht="21" customHeight="1">
      <c r="C60" s="249"/>
      <c r="D60" s="249"/>
      <c r="E60" s="249"/>
      <c r="G60" s="233"/>
      <c r="H60" s="233"/>
      <c r="I60" s="233"/>
      <c r="J60" s="233"/>
      <c r="K60" s="233"/>
      <c r="L60" s="233"/>
      <c r="M60" s="233"/>
      <c r="O60" s="233"/>
      <c r="S60" s="249"/>
      <c r="AC60" s="233"/>
    </row>
    <row r="61" spans="3:29" ht="21" customHeight="1">
      <c r="C61" s="249"/>
      <c r="D61" s="249"/>
      <c r="E61" s="249"/>
      <c r="G61" s="233"/>
      <c r="H61" s="233"/>
      <c r="I61" s="233"/>
      <c r="J61" s="233"/>
      <c r="K61" s="233"/>
      <c r="L61" s="233"/>
      <c r="M61" s="233"/>
      <c r="O61" s="233"/>
      <c r="S61" s="249"/>
      <c r="AC61" s="233"/>
    </row>
    <row r="62" spans="3:29" ht="21" customHeight="1">
      <c r="C62" s="249"/>
      <c r="D62" s="249"/>
      <c r="E62" s="249"/>
      <c r="G62" s="233"/>
      <c r="H62" s="233"/>
      <c r="I62" s="233"/>
      <c r="J62" s="233"/>
      <c r="K62" s="233"/>
      <c r="L62" s="233"/>
      <c r="M62" s="233"/>
      <c r="O62" s="233"/>
      <c r="S62" s="249"/>
      <c r="AC62" s="233"/>
    </row>
    <row r="63" spans="3:29" ht="21" customHeight="1">
      <c r="C63" s="249"/>
      <c r="D63" s="249"/>
      <c r="E63" s="249"/>
      <c r="G63" s="233"/>
      <c r="H63" s="233"/>
      <c r="I63" s="233"/>
      <c r="J63" s="233"/>
      <c r="K63" s="233"/>
      <c r="L63" s="233"/>
      <c r="M63" s="233"/>
      <c r="O63" s="233"/>
      <c r="S63" s="249"/>
      <c r="AC63" s="233"/>
    </row>
    <row r="64" spans="3:29" ht="21" customHeight="1">
      <c r="C64" s="249"/>
      <c r="D64" s="249"/>
      <c r="E64" s="249"/>
      <c r="G64" s="233"/>
      <c r="H64" s="233"/>
      <c r="I64" s="233"/>
      <c r="J64" s="233"/>
      <c r="K64" s="233"/>
      <c r="L64" s="233"/>
      <c r="M64" s="233"/>
      <c r="O64" s="233"/>
      <c r="S64" s="249"/>
      <c r="AC64" s="233"/>
    </row>
    <row r="65" spans="3:29" ht="21" customHeight="1">
      <c r="C65" s="249"/>
      <c r="D65" s="249"/>
      <c r="E65" s="249"/>
      <c r="G65" s="233"/>
      <c r="H65" s="233"/>
      <c r="I65" s="233"/>
      <c r="J65" s="233"/>
      <c r="K65" s="233"/>
      <c r="L65" s="233"/>
      <c r="M65" s="233"/>
      <c r="O65" s="233"/>
      <c r="S65" s="249"/>
      <c r="AC65" s="233"/>
    </row>
    <row r="66" spans="3:29" ht="21" customHeight="1">
      <c r="C66" s="249"/>
      <c r="D66" s="249"/>
      <c r="E66" s="249"/>
      <c r="G66" s="233"/>
      <c r="H66" s="233"/>
      <c r="I66" s="233"/>
      <c r="J66" s="233"/>
      <c r="K66" s="233"/>
      <c r="L66" s="233"/>
      <c r="M66" s="233"/>
      <c r="O66" s="233"/>
      <c r="S66" s="249"/>
      <c r="AC66" s="233"/>
    </row>
    <row r="67" spans="3:29" ht="21" customHeight="1">
      <c r="C67" s="249"/>
      <c r="D67" s="249"/>
      <c r="E67" s="249"/>
      <c r="G67" s="233"/>
      <c r="H67" s="233"/>
      <c r="I67" s="233"/>
      <c r="J67" s="233"/>
      <c r="K67" s="233"/>
      <c r="L67" s="233"/>
      <c r="M67" s="233"/>
      <c r="O67" s="233"/>
      <c r="S67" s="249"/>
      <c r="AC67" s="233"/>
    </row>
    <row r="68" spans="3:29" ht="21" customHeight="1">
      <c r="C68" s="249"/>
      <c r="D68" s="249"/>
      <c r="E68" s="249"/>
      <c r="G68" s="233"/>
      <c r="H68" s="233"/>
      <c r="I68" s="233"/>
      <c r="J68" s="233"/>
      <c r="K68" s="233"/>
      <c r="L68" s="233"/>
      <c r="M68" s="233"/>
      <c r="O68" s="233"/>
      <c r="S68" s="249"/>
      <c r="AC68" s="233"/>
    </row>
    <row r="69" spans="3:29" ht="21" customHeight="1">
      <c r="C69" s="249"/>
      <c r="D69" s="249"/>
      <c r="E69" s="249"/>
      <c r="G69" s="233"/>
      <c r="H69" s="233"/>
      <c r="I69" s="233"/>
      <c r="J69" s="233"/>
      <c r="K69" s="233"/>
      <c r="L69" s="233"/>
      <c r="M69" s="233"/>
      <c r="O69" s="233"/>
      <c r="S69" s="249"/>
      <c r="AC69" s="233"/>
    </row>
    <row r="70" spans="3:29" ht="21" customHeight="1">
      <c r="C70" s="249"/>
      <c r="D70" s="249"/>
      <c r="E70" s="249"/>
      <c r="G70" s="233"/>
      <c r="H70" s="233"/>
      <c r="I70" s="233"/>
      <c r="J70" s="233"/>
      <c r="K70" s="233"/>
      <c r="L70" s="233"/>
      <c r="M70" s="233"/>
      <c r="O70" s="233"/>
      <c r="S70" s="249"/>
      <c r="AC70" s="233"/>
    </row>
    <row r="71" spans="3:29" ht="21" customHeight="1">
      <c r="C71" s="249"/>
      <c r="D71" s="249"/>
      <c r="E71" s="249"/>
      <c r="G71" s="233"/>
      <c r="H71" s="233"/>
      <c r="I71" s="233"/>
      <c r="J71" s="233"/>
      <c r="K71" s="233"/>
      <c r="L71" s="233"/>
      <c r="M71" s="233"/>
      <c r="O71" s="233"/>
      <c r="S71" s="249"/>
      <c r="AC71" s="233"/>
    </row>
    <row r="72" spans="3:29" ht="21" customHeight="1">
      <c r="C72" s="249"/>
      <c r="D72" s="249"/>
      <c r="E72" s="249"/>
      <c r="G72" s="233"/>
      <c r="H72" s="233"/>
      <c r="I72" s="233"/>
      <c r="J72" s="233"/>
      <c r="K72" s="233"/>
      <c r="L72" s="233"/>
      <c r="M72" s="233"/>
      <c r="O72" s="233"/>
      <c r="S72" s="249"/>
      <c r="AC72" s="233"/>
    </row>
    <row r="73" spans="3:29" ht="21" customHeight="1">
      <c r="C73" s="249"/>
      <c r="D73" s="249"/>
      <c r="E73" s="249"/>
      <c r="G73" s="233"/>
      <c r="H73" s="233"/>
      <c r="I73" s="233"/>
      <c r="J73" s="233"/>
      <c r="K73" s="233"/>
      <c r="L73" s="233"/>
      <c r="M73" s="233"/>
      <c r="O73" s="233"/>
      <c r="S73" s="249"/>
      <c r="AC73" s="233"/>
    </row>
    <row r="74" spans="3:29" ht="21" customHeight="1">
      <c r="C74" s="249"/>
      <c r="D74" s="249"/>
      <c r="E74" s="249"/>
      <c r="G74" s="233"/>
      <c r="H74" s="233"/>
      <c r="I74" s="233"/>
      <c r="J74" s="233"/>
      <c r="K74" s="233"/>
      <c r="L74" s="233"/>
      <c r="M74" s="233"/>
      <c r="O74" s="233"/>
      <c r="S74" s="249"/>
      <c r="AC74" s="233"/>
    </row>
    <row r="75" spans="3:29" ht="21" customHeight="1">
      <c r="C75" s="249"/>
      <c r="D75" s="249"/>
      <c r="E75" s="249"/>
      <c r="G75" s="233"/>
      <c r="H75" s="233"/>
      <c r="I75" s="233"/>
      <c r="J75" s="233"/>
      <c r="K75" s="233"/>
      <c r="L75" s="233"/>
      <c r="M75" s="233"/>
      <c r="O75" s="233"/>
      <c r="S75" s="249"/>
      <c r="AC75" s="233"/>
    </row>
  </sheetData>
  <sheetProtection/>
  <mergeCells count="13">
    <mergeCell ref="AB2:AC2"/>
    <mergeCell ref="R2:S2"/>
    <mergeCell ref="T2:U2"/>
    <mergeCell ref="V2:W2"/>
    <mergeCell ref="N2:O2"/>
    <mergeCell ref="P2:Q2"/>
    <mergeCell ref="J2:K2"/>
    <mergeCell ref="L2:M2"/>
    <mergeCell ref="X2:Y2"/>
    <mergeCell ref="A2:A3"/>
    <mergeCell ref="F2:G2"/>
    <mergeCell ref="Z2:AA2"/>
    <mergeCell ref="H2:I2"/>
  </mergeCells>
  <printOptions horizontalCentered="1"/>
  <pageMargins left="0.3937007874015748" right="0.3937007874015748" top="0.4724409448818898" bottom="0.3937007874015748" header="0.4330708661417323" footer="0.4330708661417323"/>
  <pageSetup horizontalDpi="600" verticalDpi="600" orientation="landscape" paperSize="9" scale="85" r:id="rId1"/>
  <rowBreaks count="1" manualBreakCount="1">
    <brk id="24" max="18" man="1"/>
  </rowBreaks>
</worksheet>
</file>

<file path=xl/worksheets/sheet7.xml><?xml version="1.0" encoding="utf-8"?>
<worksheet xmlns="http://schemas.openxmlformats.org/spreadsheetml/2006/main" xmlns:r="http://schemas.openxmlformats.org/officeDocument/2006/relationships">
  <sheetPr>
    <tabColor indexed="45"/>
  </sheetPr>
  <dimension ref="A1:AS33"/>
  <sheetViews>
    <sheetView zoomScalePageLayoutView="0" workbookViewId="0" topLeftCell="A1">
      <selection activeCell="O7" sqref="O7"/>
    </sheetView>
  </sheetViews>
  <sheetFormatPr defaultColWidth="9.140625" defaultRowHeight="12.75"/>
  <cols>
    <col min="1" max="1" width="18.7109375" style="95" customWidth="1"/>
    <col min="2" max="2" width="4.57421875" style="115" customWidth="1"/>
    <col min="3" max="3" width="8.140625" style="258" customWidth="1"/>
    <col min="4" max="4" width="4.7109375" style="116" customWidth="1"/>
    <col min="5" max="5" width="6.140625" style="258" customWidth="1"/>
    <col min="6" max="6" width="4.7109375" style="116" bestFit="1" customWidth="1"/>
    <col min="7" max="7" width="7.7109375" style="258" customWidth="1"/>
    <col min="8" max="8" width="4.8515625" style="116" customWidth="1"/>
    <col min="9" max="9" width="7.00390625" style="116" customWidth="1"/>
    <col min="10" max="10" width="4.7109375" style="116" customWidth="1"/>
    <col min="11" max="11" width="7.00390625" style="258" customWidth="1"/>
    <col min="12" max="12" width="4.57421875" style="116" customWidth="1"/>
    <col min="13" max="13" width="8.7109375" style="258" customWidth="1"/>
    <col min="14" max="14" width="5.28125" style="117" customWidth="1"/>
    <col min="15" max="15" width="9.28125" style="258" customWidth="1"/>
    <col min="16" max="16" width="4.421875" style="116" customWidth="1"/>
    <col min="17" max="17" width="10.28125" style="116" customWidth="1"/>
    <col min="18" max="18" width="8.140625" style="116" customWidth="1"/>
    <col min="19" max="19" width="8.00390625" style="258" customWidth="1"/>
    <col min="20" max="20" width="5.28125" style="95" customWidth="1"/>
    <col min="21" max="21" width="10.00390625" style="0" customWidth="1"/>
    <col min="22" max="22" width="20.28125" style="0" customWidth="1"/>
    <col min="23" max="23" width="6.140625" style="0" customWidth="1"/>
    <col min="24" max="24" width="8.28125" style="0" customWidth="1"/>
    <col min="25" max="25" width="5.28125" style="0" customWidth="1"/>
    <col min="26" max="26" width="8.421875" style="0" customWidth="1"/>
    <col min="27" max="27" width="5.57421875" style="0" customWidth="1"/>
    <col min="28" max="28" width="7.140625" style="0" customWidth="1"/>
    <col min="29" max="29" width="5.00390625" style="0" customWidth="1"/>
    <col min="30" max="30" width="8.00390625" style="0" customWidth="1"/>
    <col min="31" max="31" width="5.00390625" style="0" customWidth="1"/>
    <col min="32" max="32" width="8.28125" style="0" customWidth="1"/>
    <col min="33" max="33" width="5.28125" style="0" customWidth="1"/>
    <col min="35" max="35" width="5.7109375" style="0" customWidth="1"/>
    <col min="36" max="36" width="7.140625" style="0" customWidth="1"/>
    <col min="37" max="37" width="5.8515625" style="0" customWidth="1"/>
    <col min="39" max="39" width="5.57421875" style="0" customWidth="1"/>
    <col min="40" max="40" width="8.7109375" style="0" customWidth="1"/>
    <col min="41" max="41" width="6.140625" style="0" customWidth="1"/>
    <col min="46" max="16384" width="9.140625" style="95" customWidth="1"/>
  </cols>
  <sheetData>
    <row r="1" spans="1:45" s="54" customFormat="1" ht="25.5" customHeight="1">
      <c r="A1" s="145" t="s">
        <v>463</v>
      </c>
      <c r="B1" s="115"/>
      <c r="C1" s="258"/>
      <c r="D1" s="116"/>
      <c r="E1" s="258"/>
      <c r="F1" s="116"/>
      <c r="G1" s="258"/>
      <c r="H1" s="116"/>
      <c r="I1" s="116"/>
      <c r="J1" s="116"/>
      <c r="K1" s="258"/>
      <c r="L1" s="116"/>
      <c r="M1" s="258"/>
      <c r="O1" s="268"/>
      <c r="P1" s="62"/>
      <c r="Q1" s="62"/>
      <c r="S1" s="255"/>
      <c r="T1" s="95"/>
      <c r="U1"/>
      <c r="V1"/>
      <c r="W1"/>
      <c r="X1"/>
      <c r="Y1"/>
      <c r="Z1"/>
      <c r="AA1"/>
      <c r="AB1"/>
      <c r="AC1"/>
      <c r="AD1"/>
      <c r="AE1"/>
      <c r="AF1"/>
      <c r="AG1"/>
      <c r="AH1"/>
      <c r="AI1"/>
      <c r="AJ1"/>
      <c r="AK1"/>
      <c r="AL1"/>
      <c r="AM1"/>
      <c r="AN1"/>
      <c r="AO1"/>
      <c r="AP1"/>
      <c r="AQ1"/>
      <c r="AR1"/>
      <c r="AS1"/>
    </row>
    <row r="2" spans="1:45" s="54" customFormat="1" ht="21" customHeight="1" thickBot="1">
      <c r="A2" s="128"/>
      <c r="B2" s="115"/>
      <c r="C2" s="258"/>
      <c r="D2" s="116"/>
      <c r="E2" s="258"/>
      <c r="F2" s="116"/>
      <c r="G2" s="258"/>
      <c r="H2" s="116"/>
      <c r="I2" s="116"/>
      <c r="J2" s="116"/>
      <c r="K2" s="258"/>
      <c r="L2" s="116"/>
      <c r="M2" s="258"/>
      <c r="O2" s="268"/>
      <c r="P2" s="62"/>
      <c r="Q2" s="62"/>
      <c r="S2" s="251" t="s">
        <v>0</v>
      </c>
      <c r="T2" s="95"/>
      <c r="U2"/>
      <c r="V2"/>
      <c r="W2"/>
      <c r="X2"/>
      <c r="Y2"/>
      <c r="Z2"/>
      <c r="AA2"/>
      <c r="AB2"/>
      <c r="AC2"/>
      <c r="AD2"/>
      <c r="AE2"/>
      <c r="AF2"/>
      <c r="AG2"/>
      <c r="AH2"/>
      <c r="AI2"/>
      <c r="AJ2"/>
      <c r="AK2"/>
      <c r="AL2"/>
      <c r="AM2"/>
      <c r="AN2"/>
      <c r="AO2"/>
      <c r="AP2"/>
      <c r="AQ2"/>
      <c r="AR2"/>
      <c r="AS2"/>
    </row>
    <row r="3" spans="1:43" s="54" customFormat="1" ht="74.25" customHeight="1" thickBot="1">
      <c r="A3" s="1316" t="s">
        <v>1</v>
      </c>
      <c r="B3" s="1324" t="s">
        <v>63</v>
      </c>
      <c r="C3" s="1324"/>
      <c r="D3" s="1324" t="s">
        <v>75</v>
      </c>
      <c r="E3" s="1324"/>
      <c r="F3" s="1324" t="s">
        <v>129</v>
      </c>
      <c r="G3" s="1324"/>
      <c r="H3" s="1324" t="s">
        <v>68</v>
      </c>
      <c r="I3" s="1324"/>
      <c r="J3" s="1324" t="s">
        <v>69</v>
      </c>
      <c r="K3" s="1324"/>
      <c r="L3" s="1325" t="s">
        <v>70</v>
      </c>
      <c r="M3" s="1325"/>
      <c r="N3" s="1325" t="s">
        <v>71</v>
      </c>
      <c r="O3" s="1325"/>
      <c r="P3" s="1325" t="s">
        <v>193</v>
      </c>
      <c r="Q3" s="1325"/>
      <c r="R3" s="1321" t="s">
        <v>58</v>
      </c>
      <c r="S3" s="1321"/>
      <c r="T3"/>
      <c r="U3"/>
      <c r="V3"/>
      <c r="W3"/>
      <c r="X3"/>
      <c r="Y3"/>
      <c r="Z3"/>
      <c r="AA3"/>
      <c r="AB3"/>
      <c r="AC3"/>
      <c r="AD3"/>
      <c r="AE3"/>
      <c r="AF3"/>
      <c r="AG3"/>
      <c r="AH3"/>
      <c r="AI3"/>
      <c r="AJ3"/>
      <c r="AK3"/>
      <c r="AL3"/>
      <c r="AM3"/>
      <c r="AN3"/>
      <c r="AO3"/>
      <c r="AP3"/>
      <c r="AQ3"/>
    </row>
    <row r="4" spans="1:43" s="54" customFormat="1" ht="24.75" customHeight="1" thickBot="1">
      <c r="A4" s="1317"/>
      <c r="B4" s="91" t="s">
        <v>10</v>
      </c>
      <c r="C4" s="264" t="s">
        <v>9</v>
      </c>
      <c r="D4" s="91" t="s">
        <v>10</v>
      </c>
      <c r="E4" s="264" t="s">
        <v>9</v>
      </c>
      <c r="F4" s="91" t="s">
        <v>10</v>
      </c>
      <c r="G4" s="264" t="s">
        <v>9</v>
      </c>
      <c r="H4" s="91" t="s">
        <v>10</v>
      </c>
      <c r="I4" s="92" t="s">
        <v>9</v>
      </c>
      <c r="J4" s="91" t="s">
        <v>10</v>
      </c>
      <c r="K4" s="264" t="s">
        <v>9</v>
      </c>
      <c r="L4" s="91" t="s">
        <v>10</v>
      </c>
      <c r="M4" s="264" t="s">
        <v>9</v>
      </c>
      <c r="N4" s="91" t="s">
        <v>10</v>
      </c>
      <c r="O4" s="264" t="s">
        <v>9</v>
      </c>
      <c r="P4" s="91" t="s">
        <v>10</v>
      </c>
      <c r="Q4" s="92" t="s">
        <v>9</v>
      </c>
      <c r="R4" s="91" t="s">
        <v>10</v>
      </c>
      <c r="S4" s="264" t="s">
        <v>9</v>
      </c>
      <c r="T4"/>
      <c r="U4"/>
      <c r="V4"/>
      <c r="W4"/>
      <c r="X4"/>
      <c r="Y4"/>
      <c r="Z4"/>
      <c r="AA4"/>
      <c r="AB4"/>
      <c r="AC4"/>
      <c r="AD4"/>
      <c r="AE4"/>
      <c r="AF4"/>
      <c r="AG4"/>
      <c r="AH4"/>
      <c r="AI4"/>
      <c r="AJ4"/>
      <c r="AK4"/>
      <c r="AL4"/>
      <c r="AM4"/>
      <c r="AN4"/>
      <c r="AO4"/>
      <c r="AP4"/>
      <c r="AQ4"/>
    </row>
    <row r="5" spans="1:43" s="54" customFormat="1" ht="22.5" customHeight="1">
      <c r="A5" s="73" t="s">
        <v>102</v>
      </c>
      <c r="B5" s="75"/>
      <c r="C5" s="265"/>
      <c r="D5" s="76"/>
      <c r="E5" s="265"/>
      <c r="F5" s="76"/>
      <c r="G5" s="265"/>
      <c r="H5" s="76"/>
      <c r="I5" s="76"/>
      <c r="J5" s="76"/>
      <c r="K5" s="265"/>
      <c r="L5" s="77"/>
      <c r="M5" s="265"/>
      <c r="N5" s="76"/>
      <c r="O5" s="265"/>
      <c r="P5" s="76"/>
      <c r="Q5" s="76"/>
      <c r="R5" s="70"/>
      <c r="S5" s="269"/>
      <c r="T5"/>
      <c r="U5"/>
      <c r="V5"/>
      <c r="W5"/>
      <c r="X5"/>
      <c r="Y5"/>
      <c r="Z5"/>
      <c r="AA5"/>
      <c r="AB5"/>
      <c r="AC5"/>
      <c r="AD5"/>
      <c r="AE5"/>
      <c r="AF5"/>
      <c r="AG5"/>
      <c r="AH5"/>
      <c r="AI5"/>
      <c r="AJ5"/>
      <c r="AK5"/>
      <c r="AL5"/>
      <c r="AM5"/>
      <c r="AN5"/>
      <c r="AO5"/>
      <c r="AP5"/>
      <c r="AQ5"/>
    </row>
    <row r="6" spans="1:43" s="39" customFormat="1" ht="22.5" customHeight="1">
      <c r="A6" s="69" t="s">
        <v>84</v>
      </c>
      <c r="B6" s="749">
        <v>5</v>
      </c>
      <c r="C6" s="750">
        <v>249.8</v>
      </c>
      <c r="D6" s="751"/>
      <c r="E6" s="752"/>
      <c r="F6" s="749"/>
      <c r="G6" s="752"/>
      <c r="H6" s="749"/>
      <c r="I6" s="749"/>
      <c r="J6" s="749"/>
      <c r="K6" s="752"/>
      <c r="L6" s="749"/>
      <c r="M6" s="752"/>
      <c r="N6" s="749">
        <v>3</v>
      </c>
      <c r="O6" s="752">
        <f>269.7+629.6</f>
        <v>899.3</v>
      </c>
      <c r="P6" s="749"/>
      <c r="Q6" s="759"/>
      <c r="R6" s="81">
        <f>P6+B6+D6+F6+H6+J6+L6+N6</f>
        <v>8</v>
      </c>
      <c r="S6" s="694">
        <f>Q6+C6+E6+G6+I6+K6+M6+O6</f>
        <v>1149.1</v>
      </c>
      <c r="T6"/>
      <c r="U6"/>
      <c r="V6"/>
      <c r="W6"/>
      <c r="X6"/>
      <c r="Y6"/>
      <c r="Z6"/>
      <c r="AA6"/>
      <c r="AB6"/>
      <c r="AC6"/>
      <c r="AD6"/>
      <c r="AE6"/>
      <c r="AF6"/>
      <c r="AG6"/>
      <c r="AH6"/>
      <c r="AI6"/>
      <c r="AJ6"/>
      <c r="AK6"/>
      <c r="AL6"/>
      <c r="AM6"/>
      <c r="AN6"/>
      <c r="AO6"/>
      <c r="AP6"/>
      <c r="AQ6"/>
    </row>
    <row r="7" spans="1:43" s="54" customFormat="1" ht="22.5" customHeight="1">
      <c r="A7" s="73" t="s">
        <v>118</v>
      </c>
      <c r="B7" s="753"/>
      <c r="C7" s="754"/>
      <c r="D7" s="755"/>
      <c r="E7" s="754"/>
      <c r="F7" s="755"/>
      <c r="G7" s="754"/>
      <c r="H7" s="755"/>
      <c r="I7" s="755"/>
      <c r="J7" s="755"/>
      <c r="K7" s="754"/>
      <c r="L7" s="756"/>
      <c r="M7" s="754"/>
      <c r="N7" s="755"/>
      <c r="O7" s="754"/>
      <c r="P7" s="755"/>
      <c r="Q7" s="755"/>
      <c r="R7" s="133"/>
      <c r="S7" s="270"/>
      <c r="T7"/>
      <c r="U7"/>
      <c r="V7"/>
      <c r="W7"/>
      <c r="X7"/>
      <c r="Y7"/>
      <c r="Z7"/>
      <c r="AA7"/>
      <c r="AB7"/>
      <c r="AC7"/>
      <c r="AD7"/>
      <c r="AE7"/>
      <c r="AF7"/>
      <c r="AG7"/>
      <c r="AH7"/>
      <c r="AI7"/>
      <c r="AJ7"/>
      <c r="AK7"/>
      <c r="AL7"/>
      <c r="AM7"/>
      <c r="AN7"/>
      <c r="AO7"/>
      <c r="AP7"/>
      <c r="AQ7"/>
    </row>
    <row r="8" spans="1:43" s="39" customFormat="1" ht="22.5" customHeight="1" thickBot="1">
      <c r="A8" s="69" t="s">
        <v>103</v>
      </c>
      <c r="B8" s="757">
        <v>5</v>
      </c>
      <c r="C8" s="757">
        <v>195.4</v>
      </c>
      <c r="D8" s="749"/>
      <c r="E8" s="750"/>
      <c r="F8" s="749"/>
      <c r="G8" s="750"/>
      <c r="H8" s="758"/>
      <c r="I8" s="759"/>
      <c r="J8" s="749"/>
      <c r="K8" s="750"/>
      <c r="L8" s="749"/>
      <c r="M8" s="750"/>
      <c r="N8" s="749">
        <v>12</v>
      </c>
      <c r="O8" s="750">
        <v>354.6</v>
      </c>
      <c r="P8" s="749"/>
      <c r="Q8" s="759"/>
      <c r="R8" s="81">
        <f>B8+D8+F8+H8+J8+L8+N8+P8</f>
        <v>17</v>
      </c>
      <c r="S8" s="694">
        <f>C8+E8+G8+I8+K8+M8+O8+Q8</f>
        <v>550</v>
      </c>
      <c r="T8"/>
      <c r="U8"/>
      <c r="V8"/>
      <c r="W8"/>
      <c r="X8"/>
      <c r="Y8"/>
      <c r="Z8"/>
      <c r="AA8"/>
      <c r="AB8"/>
      <c r="AC8"/>
      <c r="AD8"/>
      <c r="AE8"/>
      <c r="AF8"/>
      <c r="AG8"/>
      <c r="AH8"/>
      <c r="AI8"/>
      <c r="AJ8"/>
      <c r="AK8"/>
      <c r="AL8"/>
      <c r="AM8"/>
      <c r="AN8"/>
      <c r="AO8"/>
      <c r="AP8"/>
      <c r="AQ8"/>
    </row>
    <row r="9" spans="1:43" s="39" customFormat="1" ht="22.5" customHeight="1" thickBot="1">
      <c r="A9" s="177" t="s">
        <v>58</v>
      </c>
      <c r="B9" s="131">
        <f>SUM(B5:B7)</f>
        <v>5</v>
      </c>
      <c r="C9" s="247">
        <f>SUM(C5:C8)</f>
        <v>445.20000000000005</v>
      </c>
      <c r="D9" s="131">
        <f aca="true" t="shared" si="0" ref="D9:S9">SUM(D5:D8)</f>
        <v>0</v>
      </c>
      <c r="E9" s="131">
        <f>E6</f>
        <v>0</v>
      </c>
      <c r="F9" s="131">
        <f>F6</f>
        <v>0</v>
      </c>
      <c r="G9" s="247">
        <f t="shared" si="0"/>
        <v>0</v>
      </c>
      <c r="H9" s="131">
        <f>H6</f>
        <v>0</v>
      </c>
      <c r="I9" s="247">
        <f t="shared" si="0"/>
        <v>0</v>
      </c>
      <c r="J9" s="131">
        <f>J6</f>
        <v>0</v>
      </c>
      <c r="K9" s="247">
        <f t="shared" si="0"/>
        <v>0</v>
      </c>
      <c r="L9" s="131">
        <f>L6</f>
        <v>0</v>
      </c>
      <c r="M9" s="247">
        <f t="shared" si="0"/>
        <v>0</v>
      </c>
      <c r="N9" s="131">
        <f>N6</f>
        <v>3</v>
      </c>
      <c r="O9" s="247">
        <f t="shared" si="0"/>
        <v>1253.9</v>
      </c>
      <c r="P9" s="131">
        <f>P6</f>
        <v>0</v>
      </c>
      <c r="Q9" s="131">
        <f t="shared" si="0"/>
        <v>0</v>
      </c>
      <c r="R9" s="132">
        <f>R6</f>
        <v>8</v>
      </c>
      <c r="S9" s="701">
        <f t="shared" si="0"/>
        <v>1699.1</v>
      </c>
      <c r="T9"/>
      <c r="U9"/>
      <c r="V9"/>
      <c r="W9"/>
      <c r="X9"/>
      <c r="Y9"/>
      <c r="Z9"/>
      <c r="AA9"/>
      <c r="AB9"/>
      <c r="AC9"/>
      <c r="AD9"/>
      <c r="AE9"/>
      <c r="AF9"/>
      <c r="AG9"/>
      <c r="AH9"/>
      <c r="AI9"/>
      <c r="AJ9"/>
      <c r="AK9"/>
      <c r="AL9"/>
      <c r="AM9"/>
      <c r="AN9"/>
      <c r="AO9"/>
      <c r="AP9"/>
      <c r="AQ9"/>
    </row>
    <row r="10" spans="1:45" s="54" customFormat="1" ht="15" customHeight="1">
      <c r="A10" s="84"/>
      <c r="B10" s="56"/>
      <c r="C10" s="253"/>
      <c r="D10" s="57"/>
      <c r="E10" s="253"/>
      <c r="F10" s="57"/>
      <c r="G10" s="253"/>
      <c r="H10" s="57"/>
      <c r="I10" s="57"/>
      <c r="J10" s="57"/>
      <c r="K10" s="253"/>
      <c r="L10" s="57"/>
      <c r="M10" s="253"/>
      <c r="N10" s="58"/>
      <c r="O10" s="253"/>
      <c r="P10" s="57"/>
      <c r="Q10" s="57"/>
      <c r="R10" s="57"/>
      <c r="S10" s="253"/>
      <c r="U10"/>
      <c r="V10"/>
      <c r="W10"/>
      <c r="X10"/>
      <c r="Y10"/>
      <c r="Z10"/>
      <c r="AA10"/>
      <c r="AB10"/>
      <c r="AC10"/>
      <c r="AD10"/>
      <c r="AE10"/>
      <c r="AF10"/>
      <c r="AG10"/>
      <c r="AH10"/>
      <c r="AI10"/>
      <c r="AJ10"/>
      <c r="AK10"/>
      <c r="AL10"/>
      <c r="AM10"/>
      <c r="AN10"/>
      <c r="AO10"/>
      <c r="AP10"/>
      <c r="AQ10"/>
      <c r="AR10"/>
      <c r="AS10"/>
    </row>
    <row r="11" spans="3:45" s="113" customFormat="1" ht="23.25" customHeight="1">
      <c r="C11" s="262"/>
      <c r="E11" s="262"/>
      <c r="G11" s="262"/>
      <c r="K11" s="262"/>
      <c r="M11" s="262"/>
      <c r="O11" s="262"/>
      <c r="S11" s="262"/>
      <c r="U11"/>
      <c r="V11"/>
      <c r="W11"/>
      <c r="X11"/>
      <c r="Y11"/>
      <c r="Z11"/>
      <c r="AA11"/>
      <c r="AB11"/>
      <c r="AC11"/>
      <c r="AD11"/>
      <c r="AE11"/>
      <c r="AF11"/>
      <c r="AG11"/>
      <c r="AH11"/>
      <c r="AI11"/>
      <c r="AJ11"/>
      <c r="AK11"/>
      <c r="AL11"/>
      <c r="AM11"/>
      <c r="AN11"/>
      <c r="AO11"/>
      <c r="AP11"/>
      <c r="AQ11"/>
      <c r="AR11"/>
      <c r="AS11"/>
    </row>
    <row r="12" spans="3:19" ht="21" customHeight="1">
      <c r="C12" s="233"/>
      <c r="E12" s="233"/>
      <c r="G12" s="233"/>
      <c r="K12" s="233"/>
      <c r="M12" s="233"/>
      <c r="O12" s="233"/>
      <c r="S12" s="233"/>
    </row>
    <row r="13" spans="3:19" ht="21" customHeight="1">
      <c r="C13" s="233"/>
      <c r="E13" s="233"/>
      <c r="G13" s="233"/>
      <c r="K13" s="233"/>
      <c r="M13" s="233"/>
      <c r="O13" s="233"/>
      <c r="S13" s="233"/>
    </row>
    <row r="14" spans="3:19" ht="21" customHeight="1">
      <c r="C14" s="233"/>
      <c r="E14" s="233"/>
      <c r="G14" s="233"/>
      <c r="K14" s="233"/>
      <c r="M14" s="233"/>
      <c r="O14" s="233"/>
      <c r="S14" s="233"/>
    </row>
    <row r="15" spans="3:19" ht="21" customHeight="1">
      <c r="C15" s="233"/>
      <c r="E15" s="233"/>
      <c r="G15" s="233"/>
      <c r="K15" s="233"/>
      <c r="M15" s="233"/>
      <c r="O15" s="233"/>
      <c r="S15" s="233"/>
    </row>
    <row r="16" spans="3:19" ht="21" customHeight="1">
      <c r="C16" s="233"/>
      <c r="E16" s="233"/>
      <c r="G16" s="233"/>
      <c r="K16" s="233"/>
      <c r="M16" s="233"/>
      <c r="O16" s="233"/>
      <c r="S16" s="233"/>
    </row>
    <row r="17" spans="3:19" ht="21" customHeight="1">
      <c r="C17" s="233"/>
      <c r="E17" s="233"/>
      <c r="G17" s="233"/>
      <c r="K17" s="233"/>
      <c r="M17" s="233"/>
      <c r="O17" s="233"/>
      <c r="S17" s="233"/>
    </row>
    <row r="18" spans="3:19" ht="21" customHeight="1">
      <c r="C18" s="233"/>
      <c r="E18" s="233"/>
      <c r="G18" s="233"/>
      <c r="K18" s="233"/>
      <c r="M18" s="233"/>
      <c r="O18" s="233"/>
      <c r="S18" s="233"/>
    </row>
    <row r="19" spans="3:19" ht="21" customHeight="1">
      <c r="C19" s="233"/>
      <c r="E19" s="233"/>
      <c r="G19" s="233"/>
      <c r="K19" s="233"/>
      <c r="M19" s="233"/>
      <c r="O19" s="233"/>
      <c r="S19" s="233"/>
    </row>
    <row r="20" spans="3:19" ht="18.75" customHeight="1">
      <c r="C20" s="233"/>
      <c r="E20" s="267"/>
      <c r="F20" s="181"/>
      <c r="G20" s="267"/>
      <c r="K20" s="233"/>
      <c r="M20" s="233"/>
      <c r="O20" s="233"/>
      <c r="S20" s="233"/>
    </row>
    <row r="21" spans="3:19" ht="18.75" customHeight="1">
      <c r="C21" s="233"/>
      <c r="E21" s="233"/>
      <c r="G21" s="233"/>
      <c r="K21" s="233"/>
      <c r="M21" s="233"/>
      <c r="O21" s="233"/>
      <c r="S21" s="233"/>
    </row>
    <row r="22" spans="3:19" ht="18.75" customHeight="1">
      <c r="C22" s="233"/>
      <c r="E22" s="233"/>
      <c r="G22" s="233"/>
      <c r="K22" s="233"/>
      <c r="M22" s="233"/>
      <c r="O22" s="233"/>
      <c r="S22" s="233"/>
    </row>
    <row r="23" spans="3:19" ht="18.75" customHeight="1">
      <c r="C23" s="233"/>
      <c r="E23" s="233"/>
      <c r="G23" s="233"/>
      <c r="K23" s="233"/>
      <c r="M23" s="233"/>
      <c r="O23" s="233"/>
      <c r="S23" s="233"/>
    </row>
    <row r="24" spans="3:19" ht="18.75" customHeight="1">
      <c r="C24" s="233"/>
      <c r="E24" s="233"/>
      <c r="G24" s="233"/>
      <c r="K24" s="233"/>
      <c r="M24" s="233"/>
      <c r="O24" s="233"/>
      <c r="S24" s="233"/>
    </row>
    <row r="25" spans="3:19" ht="18.75" customHeight="1">
      <c r="C25" s="233"/>
      <c r="E25" s="233"/>
      <c r="G25" s="233"/>
      <c r="K25" s="233"/>
      <c r="M25" s="233"/>
      <c r="O25" s="233"/>
      <c r="S25" s="233"/>
    </row>
    <row r="26" spans="3:19" ht="18.75" customHeight="1">
      <c r="C26" s="233"/>
      <c r="E26" s="233"/>
      <c r="G26" s="233"/>
      <c r="K26" s="233"/>
      <c r="M26" s="233"/>
      <c r="O26" s="233"/>
      <c r="S26" s="233"/>
    </row>
    <row r="27" spans="3:19" ht="18.75" customHeight="1">
      <c r="C27" s="233"/>
      <c r="E27" s="233"/>
      <c r="G27" s="233"/>
      <c r="K27" s="233"/>
      <c r="M27" s="233"/>
      <c r="O27" s="233"/>
      <c r="S27" s="233"/>
    </row>
    <row r="28" spans="3:19" ht="18.75" customHeight="1">
      <c r="C28" s="233"/>
      <c r="E28" s="233"/>
      <c r="G28" s="233"/>
      <c r="K28" s="233"/>
      <c r="M28" s="233"/>
      <c r="O28" s="233"/>
      <c r="S28" s="233"/>
    </row>
    <row r="29" spans="3:19" ht="18.75" customHeight="1">
      <c r="C29" s="233"/>
      <c r="E29" s="233"/>
      <c r="G29" s="233"/>
      <c r="K29" s="233"/>
      <c r="M29" s="233"/>
      <c r="O29" s="233"/>
      <c r="S29" s="233"/>
    </row>
    <row r="30" spans="3:19" ht="18.75" customHeight="1">
      <c r="C30" s="233"/>
      <c r="E30" s="233"/>
      <c r="G30" s="233"/>
      <c r="K30" s="233"/>
      <c r="M30" s="233"/>
      <c r="O30" s="233"/>
      <c r="S30" s="233"/>
    </row>
    <row r="31" spans="3:19" ht="18.75" customHeight="1">
      <c r="C31" s="233"/>
      <c r="E31" s="233"/>
      <c r="G31" s="233"/>
      <c r="K31" s="233"/>
      <c r="M31" s="233"/>
      <c r="O31" s="233"/>
      <c r="S31" s="233"/>
    </row>
    <row r="32" spans="3:19" ht="18.75" customHeight="1">
      <c r="C32" s="233"/>
      <c r="E32" s="233"/>
      <c r="G32" s="233"/>
      <c r="K32" s="233"/>
      <c r="M32" s="233"/>
      <c r="O32" s="233"/>
      <c r="S32" s="233"/>
    </row>
    <row r="33" spans="3:19" ht="18.75" customHeight="1">
      <c r="C33" s="233"/>
      <c r="E33" s="233"/>
      <c r="G33" s="233"/>
      <c r="K33" s="233"/>
      <c r="M33" s="233"/>
      <c r="O33" s="233"/>
      <c r="S33" s="233"/>
    </row>
  </sheetData>
  <sheetProtection/>
  <mergeCells count="10">
    <mergeCell ref="A3:A4"/>
    <mergeCell ref="B3:C3"/>
    <mergeCell ref="F3:G3"/>
    <mergeCell ref="P3:Q3"/>
    <mergeCell ref="R3:S3"/>
    <mergeCell ref="N3:O3"/>
    <mergeCell ref="L3:M3"/>
    <mergeCell ref="H3:I3"/>
    <mergeCell ref="J3:K3"/>
    <mergeCell ref="D3:E3"/>
  </mergeCells>
  <printOptions horizontalCentered="1"/>
  <pageMargins left="0.25" right="0.15" top="0.5" bottom="0.35" header="0.511811023622047" footer="0.511811023622047"/>
  <pageSetup horizontalDpi="600" verticalDpi="600" orientation="landscape" paperSize="9" scale="105" r:id="rId1"/>
</worksheet>
</file>

<file path=xl/worksheets/sheet8.xml><?xml version="1.0" encoding="utf-8"?>
<worksheet xmlns="http://schemas.openxmlformats.org/spreadsheetml/2006/main" xmlns:r="http://schemas.openxmlformats.org/officeDocument/2006/relationships">
  <sheetPr>
    <tabColor indexed="14"/>
  </sheetPr>
  <dimension ref="A1:AK12"/>
  <sheetViews>
    <sheetView zoomScalePageLayoutView="0" workbookViewId="0" topLeftCell="A1">
      <selection activeCell="K9" sqref="K9"/>
    </sheetView>
  </sheetViews>
  <sheetFormatPr defaultColWidth="9.140625" defaultRowHeight="12.75"/>
  <cols>
    <col min="1" max="1" width="21.8515625" style="95" customWidth="1"/>
    <col min="2" max="2" width="4.28125" style="167" customWidth="1"/>
    <col min="3" max="3" width="68.57421875" style="116" customWidth="1"/>
    <col min="4" max="4" width="4.140625" style="117" bestFit="1" customWidth="1"/>
    <col min="5" max="5" width="6.57421875" style="553" bestFit="1" customWidth="1"/>
    <col min="6" max="6" width="4.140625" style="289" bestFit="1" customWidth="1"/>
    <col min="7" max="7" width="8.421875" style="290" customWidth="1"/>
    <col min="8" max="8" width="6.00390625" style="289" bestFit="1" customWidth="1"/>
    <col min="9" max="9" width="6.57421875" style="289" bestFit="1" customWidth="1"/>
    <col min="10" max="10" width="5.00390625" style="285" customWidth="1"/>
    <col min="11" max="11" width="8.421875" style="293" customWidth="1"/>
    <col min="12" max="12" width="9.8515625" style="95" bestFit="1" customWidth="1"/>
    <col min="13" max="13" width="10.00390625" style="0" customWidth="1"/>
    <col min="14" max="14" width="20.28125" style="0" customWidth="1"/>
    <col min="15" max="15" width="6.57421875" style="0" bestFit="1" customWidth="1"/>
    <col min="16" max="16" width="8.28125" style="0" customWidth="1"/>
    <col min="17" max="17" width="4.7109375" style="0" customWidth="1"/>
    <col min="18" max="18" width="7.8515625" style="0" customWidth="1"/>
    <col min="19" max="19" width="4.8515625" style="0" customWidth="1"/>
    <col min="20" max="20" width="8.421875" style="0" customWidth="1"/>
    <col min="21" max="21" width="5.28125" style="0" customWidth="1"/>
    <col min="22" max="22" width="6.57421875" style="0" customWidth="1"/>
    <col min="23" max="23" width="4.7109375" style="0" customWidth="1"/>
    <col min="24" max="24" width="8.421875" style="0" customWidth="1"/>
    <col min="25" max="25" width="5.28125" style="0" customWidth="1"/>
    <col min="27" max="27" width="5.7109375" style="0" customWidth="1"/>
    <col min="28" max="28" width="7.140625" style="0" customWidth="1"/>
    <col min="29" max="29" width="5.8515625" style="0" customWidth="1"/>
    <col min="31" max="31" width="5.57421875" style="0" customWidth="1"/>
    <col min="32" max="32" width="8.7109375" style="0" customWidth="1"/>
    <col min="33" max="33" width="6.140625" style="0" customWidth="1"/>
    <col min="38" max="16384" width="9.140625" style="95" customWidth="1"/>
  </cols>
  <sheetData>
    <row r="1" spans="1:37" s="54" customFormat="1" ht="25.5" customHeight="1">
      <c r="A1" s="145" t="s">
        <v>464</v>
      </c>
      <c r="B1" s="167"/>
      <c r="C1" s="116"/>
      <c r="E1" s="549"/>
      <c r="F1" s="282"/>
      <c r="G1" s="283"/>
      <c r="H1" s="284"/>
      <c r="I1" s="284"/>
      <c r="J1" s="285"/>
      <c r="K1" s="293"/>
      <c r="L1" s="95"/>
      <c r="M1"/>
      <c r="N1"/>
      <c r="O1"/>
      <c r="P1"/>
      <c r="Q1"/>
      <c r="R1"/>
      <c r="S1"/>
      <c r="T1"/>
      <c r="U1"/>
      <c r="V1"/>
      <c r="W1"/>
      <c r="X1"/>
      <c r="Y1"/>
      <c r="Z1"/>
      <c r="AA1"/>
      <c r="AB1"/>
      <c r="AC1"/>
      <c r="AD1"/>
      <c r="AE1"/>
      <c r="AF1"/>
      <c r="AG1"/>
      <c r="AH1"/>
      <c r="AI1"/>
      <c r="AJ1"/>
      <c r="AK1"/>
    </row>
    <row r="2" spans="1:12" ht="16.5" customHeight="1" thickBot="1">
      <c r="A2" s="146"/>
      <c r="B2" s="168"/>
      <c r="C2" s="162"/>
      <c r="D2" s="162"/>
      <c r="E2" s="550"/>
      <c r="F2" s="286"/>
      <c r="G2" s="287"/>
      <c r="H2" s="286"/>
      <c r="I2" s="286"/>
      <c r="J2" s="286"/>
      <c r="K2" s="294" t="s">
        <v>0</v>
      </c>
      <c r="L2" s="59"/>
    </row>
    <row r="3" spans="1:37" s="59" customFormat="1" ht="33.75" customHeight="1">
      <c r="A3" s="1326" t="s">
        <v>112</v>
      </c>
      <c r="B3" s="1326" t="s">
        <v>117</v>
      </c>
      <c r="C3" s="1328"/>
      <c r="D3" s="1334" t="s">
        <v>104</v>
      </c>
      <c r="E3" s="1334"/>
      <c r="F3" s="1334" t="s">
        <v>60</v>
      </c>
      <c r="G3" s="1335"/>
      <c r="H3" s="1331" t="s">
        <v>56</v>
      </c>
      <c r="I3" s="1331" t="s">
        <v>57</v>
      </c>
      <c r="J3" s="1329" t="s">
        <v>105</v>
      </c>
      <c r="K3" s="1330"/>
      <c r="M3"/>
      <c r="N3"/>
      <c r="O3"/>
      <c r="P3"/>
      <c r="Q3"/>
      <c r="R3"/>
      <c r="S3"/>
      <c r="T3"/>
      <c r="U3"/>
      <c r="V3"/>
      <c r="W3"/>
      <c r="X3"/>
      <c r="Y3"/>
      <c r="Z3"/>
      <c r="AA3"/>
      <c r="AB3"/>
      <c r="AC3"/>
      <c r="AD3"/>
      <c r="AE3"/>
      <c r="AF3"/>
      <c r="AG3"/>
      <c r="AH3"/>
      <c r="AI3"/>
      <c r="AJ3"/>
      <c r="AK3"/>
    </row>
    <row r="4" spans="1:37" s="59" customFormat="1" ht="27.75" customHeight="1" thickBot="1">
      <c r="A4" s="1327"/>
      <c r="B4" s="1327"/>
      <c r="C4" s="1327"/>
      <c r="D4" s="522" t="s">
        <v>10</v>
      </c>
      <c r="E4" s="551" t="s">
        <v>9</v>
      </c>
      <c r="F4" s="522" t="s">
        <v>10</v>
      </c>
      <c r="G4" s="523" t="s">
        <v>9</v>
      </c>
      <c r="H4" s="1332"/>
      <c r="I4" s="1333"/>
      <c r="J4" s="524" t="s">
        <v>10</v>
      </c>
      <c r="K4" s="523" t="s">
        <v>9</v>
      </c>
      <c r="M4"/>
      <c r="N4"/>
      <c r="O4"/>
      <c r="P4"/>
      <c r="Q4"/>
      <c r="R4"/>
      <c r="S4"/>
      <c r="T4"/>
      <c r="U4"/>
      <c r="V4"/>
      <c r="W4"/>
      <c r="X4"/>
      <c r="Y4"/>
      <c r="Z4"/>
      <c r="AA4"/>
      <c r="AB4"/>
      <c r="AC4"/>
      <c r="AD4"/>
      <c r="AE4"/>
      <c r="AF4"/>
      <c r="AG4"/>
      <c r="AH4"/>
      <c r="AI4"/>
      <c r="AJ4"/>
      <c r="AK4"/>
    </row>
    <row r="5" spans="1:37" s="59" customFormat="1" ht="40.5" hidden="1">
      <c r="A5" s="778" t="s">
        <v>177</v>
      </c>
      <c r="B5" s="203">
        <v>5</v>
      </c>
      <c r="C5" s="263" t="s">
        <v>370</v>
      </c>
      <c r="D5" s="467"/>
      <c r="E5" s="412"/>
      <c r="F5" s="690"/>
      <c r="G5" s="693"/>
      <c r="H5" s="202"/>
      <c r="I5" s="202"/>
      <c r="J5" s="288">
        <f>D5</f>
        <v>0</v>
      </c>
      <c r="K5" s="295">
        <f>E5+G5</f>
        <v>0</v>
      </c>
      <c r="L5" s="887"/>
      <c r="M5"/>
      <c r="N5"/>
      <c r="O5"/>
      <c r="P5"/>
      <c r="Q5"/>
      <c r="R5"/>
      <c r="S5"/>
      <c r="T5"/>
      <c r="U5"/>
      <c r="V5"/>
      <c r="W5"/>
      <c r="X5"/>
      <c r="Y5"/>
      <c r="Z5"/>
      <c r="AA5"/>
      <c r="AB5"/>
      <c r="AC5"/>
      <c r="AD5"/>
      <c r="AE5"/>
      <c r="AF5"/>
      <c r="AG5"/>
      <c r="AH5"/>
      <c r="AI5"/>
      <c r="AJ5"/>
      <c r="AK5"/>
    </row>
    <row r="6" spans="1:37" s="291" customFormat="1" ht="21">
      <c r="A6" s="1018" t="s">
        <v>177</v>
      </c>
      <c r="B6" s="1019">
        <v>1</v>
      </c>
      <c r="C6" s="1020" t="s">
        <v>408</v>
      </c>
      <c r="D6" s="1021">
        <v>5</v>
      </c>
      <c r="E6" s="1022">
        <v>249.8</v>
      </c>
      <c r="F6" s="1021"/>
      <c r="G6" s="1023"/>
      <c r="H6" s="1024"/>
      <c r="I6" s="1024"/>
      <c r="J6" s="1025">
        <f>D6</f>
        <v>5</v>
      </c>
      <c r="K6" s="1026">
        <f>E6+G6</f>
        <v>249.8</v>
      </c>
      <c r="M6" s="280"/>
      <c r="N6" s="280"/>
      <c r="O6" s="280"/>
      <c r="P6" s="280"/>
      <c r="Q6" s="280"/>
      <c r="R6" s="280"/>
      <c r="S6" s="280"/>
      <c r="T6" s="280"/>
      <c r="U6" s="280"/>
      <c r="V6" s="280"/>
      <c r="W6" s="280"/>
      <c r="X6" s="280"/>
      <c r="Y6" s="280"/>
      <c r="Z6" s="280"/>
      <c r="AA6" s="280"/>
      <c r="AB6" s="280"/>
      <c r="AC6" s="280"/>
      <c r="AD6" s="280"/>
      <c r="AE6" s="280"/>
      <c r="AF6" s="280"/>
      <c r="AG6" s="280"/>
      <c r="AH6" s="280"/>
      <c r="AI6" s="280"/>
      <c r="AJ6" s="280"/>
      <c r="AK6" s="280"/>
    </row>
    <row r="7" spans="1:37" s="59" customFormat="1" ht="21">
      <c r="A7" s="778"/>
      <c r="B7" s="203">
        <v>2</v>
      </c>
      <c r="C7" s="687" t="s">
        <v>399</v>
      </c>
      <c r="D7" s="467"/>
      <c r="E7" s="412"/>
      <c r="F7" s="690">
        <v>5</v>
      </c>
      <c r="G7" s="693">
        <v>195.4</v>
      </c>
      <c r="H7" s="202"/>
      <c r="I7" s="202"/>
      <c r="J7" s="288">
        <f>D7</f>
        <v>0</v>
      </c>
      <c r="K7" s="295">
        <f>E7+G7</f>
        <v>195.4</v>
      </c>
      <c r="L7" s="887"/>
      <c r="N7" s="978"/>
      <c r="O7" s="233"/>
      <c r="P7"/>
      <c r="Q7"/>
      <c r="R7"/>
      <c r="S7"/>
      <c r="T7"/>
      <c r="U7"/>
      <c r="V7"/>
      <c r="W7"/>
      <c r="X7"/>
      <c r="Y7"/>
      <c r="Z7"/>
      <c r="AA7"/>
      <c r="AB7"/>
      <c r="AC7"/>
      <c r="AD7"/>
      <c r="AE7"/>
      <c r="AF7"/>
      <c r="AG7"/>
      <c r="AH7"/>
      <c r="AI7"/>
      <c r="AJ7"/>
      <c r="AK7"/>
    </row>
    <row r="8" spans="1:37" s="59" customFormat="1" ht="21.75" thickBot="1">
      <c r="A8" s="201" t="s">
        <v>178</v>
      </c>
      <c r="B8" s="203">
        <v>3</v>
      </c>
      <c r="C8" s="687" t="s">
        <v>400</v>
      </c>
      <c r="D8" s="467">
        <v>3</v>
      </c>
      <c r="E8" s="412">
        <v>269.7</v>
      </c>
      <c r="F8" s="467">
        <v>12</v>
      </c>
      <c r="G8" s="468">
        <v>354.6</v>
      </c>
      <c r="H8" s="202"/>
      <c r="I8" s="1073">
        <f>572.4*1.1</f>
        <v>629.64</v>
      </c>
      <c r="J8" s="288">
        <f>D8</f>
        <v>3</v>
      </c>
      <c r="K8" s="295">
        <f>E8+G8+I8</f>
        <v>1253.94</v>
      </c>
      <c r="M8" s="233"/>
      <c r="N8"/>
      <c r="O8"/>
      <c r="P8"/>
      <c r="Q8"/>
      <c r="R8"/>
      <c r="S8"/>
      <c r="T8"/>
      <c r="U8"/>
      <c r="V8"/>
      <c r="W8"/>
      <c r="X8"/>
      <c r="Y8"/>
      <c r="Z8"/>
      <c r="AA8"/>
      <c r="AB8"/>
      <c r="AC8"/>
      <c r="AD8"/>
      <c r="AE8"/>
      <c r="AF8"/>
      <c r="AG8"/>
      <c r="AH8"/>
      <c r="AI8"/>
      <c r="AJ8"/>
      <c r="AK8"/>
    </row>
    <row r="9" spans="1:11" s="785" customFormat="1" ht="21" thickBot="1">
      <c r="A9" s="779"/>
      <c r="B9" s="296"/>
      <c r="C9" s="780" t="s">
        <v>105</v>
      </c>
      <c r="D9" s="781">
        <f>SUM(D5:D8)</f>
        <v>8</v>
      </c>
      <c r="E9" s="782">
        <f>SUM(E5:E8)</f>
        <v>519.5</v>
      </c>
      <c r="F9" s="781">
        <f>SUM(F5:F8)</f>
        <v>17</v>
      </c>
      <c r="G9" s="783">
        <f>SUM(G5:G8)</f>
        <v>550</v>
      </c>
      <c r="H9" s="610">
        <f>SUM(H5:H7)</f>
        <v>0</v>
      </c>
      <c r="I9" s="1074">
        <f>SUM(I8)</f>
        <v>629.64</v>
      </c>
      <c r="J9" s="781">
        <f>SUM(J5:J8)</f>
        <v>8</v>
      </c>
      <c r="K9" s="784">
        <f>SUM(K5:K8)</f>
        <v>1699.14</v>
      </c>
    </row>
    <row r="10" spans="5:11" s="85" customFormat="1" ht="23.25" customHeight="1">
      <c r="E10" s="786"/>
      <c r="F10" s="785"/>
      <c r="G10" s="787"/>
      <c r="H10" s="785"/>
      <c r="I10" s="785"/>
      <c r="J10" s="785"/>
      <c r="K10" s="787"/>
    </row>
    <row r="11" spans="2:37" s="59" customFormat="1" ht="23.25" customHeight="1">
      <c r="B11" s="85"/>
      <c r="E11" s="552"/>
      <c r="F11" s="291"/>
      <c r="G11" s="292"/>
      <c r="H11" s="291"/>
      <c r="I11" s="291"/>
      <c r="J11" s="291"/>
      <c r="K11" s="292"/>
      <c r="M11"/>
      <c r="N11"/>
      <c r="O11"/>
      <c r="P11"/>
      <c r="Q11"/>
      <c r="R11"/>
      <c r="S11"/>
      <c r="T11"/>
      <c r="U11"/>
      <c r="V11"/>
      <c r="W11"/>
      <c r="X11"/>
      <c r="Y11"/>
      <c r="Z11"/>
      <c r="AA11"/>
      <c r="AB11"/>
      <c r="AC11"/>
      <c r="AD11"/>
      <c r="AE11"/>
      <c r="AF11"/>
      <c r="AG11"/>
      <c r="AH11"/>
      <c r="AI11"/>
      <c r="AJ11"/>
      <c r="AK11"/>
    </row>
    <row r="12" spans="2:37" s="59" customFormat="1" ht="23.25" customHeight="1">
      <c r="B12" s="85"/>
      <c r="E12" s="552"/>
      <c r="F12" s="291"/>
      <c r="G12" s="292"/>
      <c r="H12" s="291"/>
      <c r="I12" s="291"/>
      <c r="J12" s="291"/>
      <c r="K12" s="292"/>
      <c r="M12"/>
      <c r="N12"/>
      <c r="O12"/>
      <c r="P12"/>
      <c r="Q12"/>
      <c r="R12"/>
      <c r="S12"/>
      <c r="T12"/>
      <c r="U12"/>
      <c r="V12"/>
      <c r="W12"/>
      <c r="X12"/>
      <c r="Y12"/>
      <c r="Z12"/>
      <c r="AA12"/>
      <c r="AB12"/>
      <c r="AC12"/>
      <c r="AD12"/>
      <c r="AE12"/>
      <c r="AF12"/>
      <c r="AG12"/>
      <c r="AH12"/>
      <c r="AI12"/>
      <c r="AJ12"/>
      <c r="AK12"/>
    </row>
  </sheetData>
  <sheetProtection/>
  <mergeCells count="7">
    <mergeCell ref="A3:A4"/>
    <mergeCell ref="B3:C4"/>
    <mergeCell ref="J3:K3"/>
    <mergeCell ref="H3:H4"/>
    <mergeCell ref="I3:I4"/>
    <mergeCell ref="F3:G3"/>
    <mergeCell ref="D3:E3"/>
  </mergeCells>
  <printOptions horizontalCentered="1"/>
  <pageMargins left="0.15748031496062992" right="0.15748031496062992" top="0.31496062992125984" bottom="0.15748031496062992" header="0.31496062992125984" footer="0.4724409448818898"/>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tabColor indexed="14"/>
  </sheetPr>
  <dimension ref="A1:BS492"/>
  <sheetViews>
    <sheetView zoomScalePageLayoutView="0" workbookViewId="0" topLeftCell="A1">
      <pane xSplit="1" ySplit="4" topLeftCell="B123" activePane="bottomRight" state="frozen"/>
      <selection pane="topLeft" activeCell="A1" sqref="A1"/>
      <selection pane="topRight" activeCell="B1" sqref="B1"/>
      <selection pane="bottomLeft" activeCell="A5" sqref="A5"/>
      <selection pane="bottomRight" activeCell="A101" sqref="A101"/>
    </sheetView>
  </sheetViews>
  <sheetFormatPr defaultColWidth="9.140625" defaultRowHeight="12.75"/>
  <cols>
    <col min="1" max="1" width="32.57421875" style="95" customWidth="1"/>
    <col min="2" max="2" width="4.8515625" style="95" customWidth="1"/>
    <col min="3" max="3" width="8.7109375" style="209" customWidth="1"/>
    <col min="4" max="4" width="4.00390625" style="209" customWidth="1"/>
    <col min="5" max="5" width="8.00390625" style="209" bestFit="1" customWidth="1"/>
    <col min="6" max="6" width="5.140625" style="95" customWidth="1"/>
    <col min="7" max="7" width="9.00390625" style="209" bestFit="1" customWidth="1"/>
    <col min="8" max="8" width="5.140625" style="95" bestFit="1" customWidth="1"/>
    <col min="9" max="9" width="9.00390625" style="209" bestFit="1" customWidth="1"/>
    <col min="10" max="10" width="4.00390625" style="95" customWidth="1"/>
    <col min="11" max="11" width="7.8515625" style="209" customWidth="1"/>
    <col min="12" max="12" width="5.140625" style="95" bestFit="1" customWidth="1"/>
    <col min="13" max="13" width="9.00390625" style="209" bestFit="1" customWidth="1"/>
    <col min="14" max="14" width="5.421875" style="95" customWidth="1"/>
    <col min="15" max="15" width="9.00390625" style="209" bestFit="1" customWidth="1"/>
    <col min="16" max="16" width="4.00390625" style="95" customWidth="1"/>
    <col min="17" max="17" width="7.8515625" style="95" customWidth="1"/>
    <col min="18" max="18" width="5.421875" style="150" customWidth="1"/>
    <col min="19" max="19" width="9.00390625" style="149" customWidth="1"/>
    <col min="20" max="26" width="10.8515625" style="149" customWidth="1"/>
    <col min="27" max="40" width="11.421875" style="52" customWidth="1"/>
    <col min="41" max="41" width="17.421875" style="0" customWidth="1"/>
    <col min="42" max="42" width="5.00390625" style="0" customWidth="1"/>
    <col min="44" max="44" width="4.7109375" style="0" customWidth="1"/>
    <col min="45" max="45" width="7.7109375" style="0" customWidth="1"/>
    <col min="46" max="46" width="4.7109375" style="0" customWidth="1"/>
    <col min="47" max="47" width="8.140625" style="0" customWidth="1"/>
    <col min="48" max="48" width="4.7109375" style="0" customWidth="1"/>
    <col min="49" max="49" width="8.140625" style="0" customWidth="1"/>
    <col min="50" max="50" width="4.7109375" style="0" customWidth="1"/>
    <col min="51" max="51" width="7.7109375" style="0" customWidth="1"/>
    <col min="52" max="52" width="4.00390625" style="0" customWidth="1"/>
    <col min="53" max="53" width="7.28125" style="0" customWidth="1"/>
    <col min="54" max="54" width="4.7109375" style="0" customWidth="1"/>
    <col min="55" max="55" width="8.28125" style="0" customWidth="1"/>
    <col min="56" max="56" width="4.7109375" style="0" customWidth="1"/>
    <col min="57" max="57" width="8.7109375" style="0" customWidth="1"/>
    <col min="58" max="58" width="4.7109375" style="0" customWidth="1"/>
    <col min="59" max="59" width="8.28125" style="0" customWidth="1"/>
    <col min="60" max="60" width="4.7109375" style="0" customWidth="1"/>
    <col min="62" max="62" width="4.7109375" style="0" customWidth="1"/>
    <col min="72" max="16384" width="9.140625" style="95" customWidth="1"/>
  </cols>
  <sheetData>
    <row r="1" spans="1:71" s="54" customFormat="1" ht="25.5" customHeight="1" thickBot="1">
      <c r="A1" s="144" t="s">
        <v>465</v>
      </c>
      <c r="B1" s="94"/>
      <c r="C1" s="208"/>
      <c r="D1" s="208"/>
      <c r="E1" s="208"/>
      <c r="F1" s="94"/>
      <c r="G1" s="208"/>
      <c r="H1" s="94"/>
      <c r="I1" s="208"/>
      <c r="J1" s="94"/>
      <c r="K1" s="208"/>
      <c r="L1" s="94"/>
      <c r="M1" s="208"/>
      <c r="N1" s="94"/>
      <c r="O1" s="208"/>
      <c r="P1" s="67"/>
      <c r="Q1" s="67"/>
      <c r="R1" s="150"/>
      <c r="S1" s="149"/>
      <c r="T1" s="149"/>
      <c r="U1" s="149"/>
      <c r="V1" s="149"/>
      <c r="W1" s="149"/>
      <c r="X1" s="149"/>
      <c r="Y1" s="149"/>
      <c r="Z1" s="149"/>
      <c r="AA1" s="52"/>
      <c r="AB1" s="52"/>
      <c r="AC1" s="52"/>
      <c r="AD1" s="52"/>
      <c r="AE1" s="52"/>
      <c r="AF1" s="52"/>
      <c r="AG1" s="52"/>
      <c r="AH1" s="52"/>
      <c r="AI1" s="52"/>
      <c r="AJ1" s="52"/>
      <c r="AK1" s="52"/>
      <c r="AL1" s="52"/>
      <c r="AM1" s="52"/>
      <c r="AN1" s="52"/>
      <c r="AO1"/>
      <c r="AP1"/>
      <c r="AQ1"/>
      <c r="AR1"/>
      <c r="AS1"/>
      <c r="AT1"/>
      <c r="AU1"/>
      <c r="AV1"/>
      <c r="AW1"/>
      <c r="AX1"/>
      <c r="AY1"/>
      <c r="AZ1"/>
      <c r="BA1"/>
      <c r="BB1"/>
      <c r="BC1"/>
      <c r="BD1"/>
      <c r="BE1"/>
      <c r="BF1"/>
      <c r="BG1"/>
      <c r="BH1"/>
      <c r="BI1"/>
      <c r="BJ1"/>
      <c r="BK1"/>
      <c r="BL1"/>
      <c r="BM1"/>
      <c r="BN1"/>
      <c r="BO1"/>
      <c r="BP1"/>
      <c r="BQ1"/>
      <c r="BR1"/>
      <c r="BS1"/>
    </row>
    <row r="2" spans="1:49" s="7" customFormat="1" ht="69.75" customHeight="1" thickBot="1">
      <c r="A2" s="1337" t="s">
        <v>1</v>
      </c>
      <c r="B2" s="1339" t="s">
        <v>63</v>
      </c>
      <c r="C2" s="1339"/>
      <c r="D2" s="1336" t="s">
        <v>131</v>
      </c>
      <c r="E2" s="1336"/>
      <c r="F2" s="1340" t="s">
        <v>68</v>
      </c>
      <c r="G2" s="1340"/>
      <c r="H2" s="1336" t="s">
        <v>70</v>
      </c>
      <c r="I2" s="1336"/>
      <c r="J2" s="1340" t="s">
        <v>609</v>
      </c>
      <c r="K2" s="1340"/>
      <c r="L2" s="1336" t="s">
        <v>610</v>
      </c>
      <c r="M2" s="1336"/>
      <c r="N2" s="1342" t="s">
        <v>73</v>
      </c>
      <c r="O2" s="1342"/>
      <c r="P2" s="1340" t="s">
        <v>193</v>
      </c>
      <c r="Q2" s="1340"/>
      <c r="R2" s="1341" t="s">
        <v>58</v>
      </c>
      <c r="S2" s="1341"/>
      <c r="T2"/>
      <c r="U2"/>
      <c r="V2"/>
      <c r="W2"/>
      <c r="X2"/>
      <c r="Y2"/>
      <c r="Z2"/>
      <c r="AA2"/>
      <c r="AB2"/>
      <c r="AC2"/>
      <c r="AD2"/>
      <c r="AE2"/>
      <c r="AF2"/>
      <c r="AG2"/>
      <c r="AH2"/>
      <c r="AI2"/>
      <c r="AJ2"/>
      <c r="AK2"/>
      <c r="AL2"/>
      <c r="AM2"/>
      <c r="AN2"/>
      <c r="AO2"/>
      <c r="AP2"/>
      <c r="AQ2"/>
      <c r="AR2"/>
      <c r="AS2"/>
      <c r="AT2"/>
      <c r="AU2"/>
      <c r="AV2"/>
      <c r="AW2"/>
    </row>
    <row r="3" spans="1:49" s="106" customFormat="1" ht="28.5" customHeight="1" thickBot="1">
      <c r="A3" s="1338"/>
      <c r="B3" s="112" t="s">
        <v>10</v>
      </c>
      <c r="C3" s="230" t="s">
        <v>9</v>
      </c>
      <c r="D3" s="230"/>
      <c r="E3" s="230"/>
      <c r="F3" s="112" t="s">
        <v>10</v>
      </c>
      <c r="G3" s="230" t="s">
        <v>9</v>
      </c>
      <c r="H3" s="112" t="s">
        <v>10</v>
      </c>
      <c r="I3" s="236" t="s">
        <v>9</v>
      </c>
      <c r="J3" s="112" t="s">
        <v>10</v>
      </c>
      <c r="K3" s="236" t="s">
        <v>9</v>
      </c>
      <c r="L3" s="112" t="s">
        <v>10</v>
      </c>
      <c r="M3" s="236" t="s">
        <v>9</v>
      </c>
      <c r="N3" s="112" t="s">
        <v>10</v>
      </c>
      <c r="O3" s="236" t="s">
        <v>9</v>
      </c>
      <c r="P3" s="112" t="s">
        <v>10</v>
      </c>
      <c r="Q3" s="236" t="s">
        <v>9</v>
      </c>
      <c r="R3" s="112" t="s">
        <v>10</v>
      </c>
      <c r="S3" s="230" t="s">
        <v>9</v>
      </c>
      <c r="T3"/>
      <c r="U3"/>
      <c r="V3"/>
      <c r="W3"/>
      <c r="X3"/>
      <c r="Y3"/>
      <c r="Z3"/>
      <c r="AA3"/>
      <c r="AB3"/>
      <c r="AC3"/>
      <c r="AD3"/>
      <c r="AE3"/>
      <c r="AF3"/>
      <c r="AG3"/>
      <c r="AH3"/>
      <c r="AI3"/>
      <c r="AJ3"/>
      <c r="AK3"/>
      <c r="AL3"/>
      <c r="AM3"/>
      <c r="AN3"/>
      <c r="AO3"/>
      <c r="AP3"/>
      <c r="AQ3"/>
      <c r="AR3"/>
      <c r="AS3"/>
      <c r="AT3"/>
      <c r="AU3"/>
      <c r="AV3"/>
      <c r="AW3"/>
    </row>
    <row r="4" spans="1:49" s="106" customFormat="1" ht="23.25" customHeight="1">
      <c r="A4" s="1088" t="s">
        <v>127</v>
      </c>
      <c r="B4" s="1120"/>
      <c r="C4" s="1121"/>
      <c r="D4" s="1121"/>
      <c r="E4" s="1121"/>
      <c r="F4" s="1120"/>
      <c r="G4" s="1121"/>
      <c r="H4" s="1120"/>
      <c r="I4" s="1121"/>
      <c r="J4" s="1120"/>
      <c r="K4" s="1121"/>
      <c r="L4" s="1120"/>
      <c r="M4" s="1121"/>
      <c r="N4" s="1120"/>
      <c r="O4" s="1121"/>
      <c r="P4" s="1120"/>
      <c r="Q4" s="1121"/>
      <c r="R4" s="1122"/>
      <c r="S4" s="1123"/>
      <c r="T4"/>
      <c r="U4"/>
      <c r="V4"/>
      <c r="W4"/>
      <c r="X4"/>
      <c r="Y4"/>
      <c r="Z4"/>
      <c r="AA4"/>
      <c r="AB4"/>
      <c r="AC4"/>
      <c r="AD4"/>
      <c r="AE4"/>
      <c r="AF4"/>
      <c r="AG4"/>
      <c r="AH4"/>
      <c r="AI4"/>
      <c r="AJ4"/>
      <c r="AK4"/>
      <c r="AL4"/>
      <c r="AM4"/>
      <c r="AN4"/>
      <c r="AO4"/>
      <c r="AP4"/>
      <c r="AQ4"/>
      <c r="AR4"/>
      <c r="AS4"/>
      <c r="AT4"/>
      <c r="AU4"/>
      <c r="AV4"/>
      <c r="AW4"/>
    </row>
    <row r="5" spans="1:49" s="106" customFormat="1" ht="23.25" customHeight="1">
      <c r="A5" s="10" t="s">
        <v>11</v>
      </c>
      <c r="B5" s="892">
        <v>13</v>
      </c>
      <c r="C5" s="893">
        <v>1485</v>
      </c>
      <c r="D5" s="981"/>
      <c r="E5" s="893"/>
      <c r="F5" s="892">
        <v>4</v>
      </c>
      <c r="G5" s="893">
        <v>378.4</v>
      </c>
      <c r="H5" s="892">
        <v>3</v>
      </c>
      <c r="I5" s="893">
        <v>307.1</v>
      </c>
      <c r="J5" s="892">
        <v>2</v>
      </c>
      <c r="K5" s="893">
        <v>159.9</v>
      </c>
      <c r="L5" s="892">
        <v>3</v>
      </c>
      <c r="M5" s="893">
        <v>304.3</v>
      </c>
      <c r="N5" s="892">
        <v>1</v>
      </c>
      <c r="O5" s="893">
        <v>143.2</v>
      </c>
      <c r="P5" s="892">
        <v>2</v>
      </c>
      <c r="Q5" s="893">
        <v>181.8</v>
      </c>
      <c r="R5" s="140">
        <f aca="true" t="shared" si="0" ref="R5:S8">SUM(B5,L5,D5,P5,F5,H5,J5,N5)</f>
        <v>28</v>
      </c>
      <c r="S5" s="555">
        <f t="shared" si="0"/>
        <v>2959.7</v>
      </c>
      <c r="T5"/>
      <c r="U5"/>
      <c r="V5"/>
      <c r="W5"/>
      <c r="X5"/>
      <c r="Y5"/>
      <c r="Z5"/>
      <c r="AA5"/>
      <c r="AB5"/>
      <c r="AC5"/>
      <c r="AD5"/>
      <c r="AE5"/>
      <c r="AF5"/>
      <c r="AG5"/>
      <c r="AH5"/>
      <c r="AI5"/>
      <c r="AJ5"/>
      <c r="AK5"/>
      <c r="AL5"/>
      <c r="AM5"/>
      <c r="AN5"/>
      <c r="AO5"/>
      <c r="AP5"/>
      <c r="AQ5"/>
      <c r="AR5"/>
      <c r="AS5"/>
      <c r="AT5"/>
      <c r="AU5"/>
      <c r="AV5"/>
      <c r="AW5"/>
    </row>
    <row r="6" spans="1:49" s="106" customFormat="1" ht="23.25" customHeight="1">
      <c r="A6" s="10" t="s">
        <v>12</v>
      </c>
      <c r="B6" s="892">
        <v>2</v>
      </c>
      <c r="C6" s="893">
        <v>131.2</v>
      </c>
      <c r="D6" s="981">
        <v>1</v>
      </c>
      <c r="E6" s="893">
        <v>37.6</v>
      </c>
      <c r="F6" s="892">
        <v>2</v>
      </c>
      <c r="G6" s="893">
        <v>190.4</v>
      </c>
      <c r="H6" s="892">
        <v>1</v>
      </c>
      <c r="I6" s="893">
        <v>115.4</v>
      </c>
      <c r="J6" s="892"/>
      <c r="K6" s="893"/>
      <c r="L6" s="892">
        <v>3</v>
      </c>
      <c r="M6" s="893">
        <v>217.4</v>
      </c>
      <c r="N6" s="892"/>
      <c r="O6" s="893"/>
      <c r="P6" s="892">
        <v>2</v>
      </c>
      <c r="Q6" s="893">
        <v>169</v>
      </c>
      <c r="R6" s="140">
        <f t="shared" si="0"/>
        <v>11</v>
      </c>
      <c r="S6" s="555">
        <f t="shared" si="0"/>
        <v>861</v>
      </c>
      <c r="T6"/>
      <c r="U6"/>
      <c r="V6"/>
      <c r="W6"/>
      <c r="X6"/>
      <c r="Y6"/>
      <c r="Z6"/>
      <c r="AA6"/>
      <c r="AB6"/>
      <c r="AC6"/>
      <c r="AD6"/>
      <c r="AE6"/>
      <c r="AF6"/>
      <c r="AG6"/>
      <c r="AH6"/>
      <c r="AI6"/>
      <c r="AJ6"/>
      <c r="AK6"/>
      <c r="AL6"/>
      <c r="AM6"/>
      <c r="AN6"/>
      <c r="AO6"/>
      <c r="AP6"/>
      <c r="AQ6"/>
      <c r="AR6"/>
      <c r="AS6"/>
      <c r="AT6"/>
      <c r="AU6"/>
      <c r="AV6"/>
      <c r="AW6"/>
    </row>
    <row r="7" spans="1:49" s="106" customFormat="1" ht="23.25" customHeight="1">
      <c r="A7" s="10" t="s">
        <v>13</v>
      </c>
      <c r="B7" s="892">
        <v>12</v>
      </c>
      <c r="C7" s="893">
        <v>1354.9</v>
      </c>
      <c r="D7" s="981">
        <v>1</v>
      </c>
      <c r="E7" s="893">
        <v>37.6</v>
      </c>
      <c r="F7" s="892">
        <v>4</v>
      </c>
      <c r="G7" s="893">
        <v>419.6</v>
      </c>
      <c r="H7" s="892">
        <v>4</v>
      </c>
      <c r="I7" s="893">
        <v>465.4</v>
      </c>
      <c r="J7" s="892">
        <v>1</v>
      </c>
      <c r="K7" s="893">
        <v>79.2</v>
      </c>
      <c r="L7" s="892">
        <v>3</v>
      </c>
      <c r="M7" s="893">
        <v>221.1</v>
      </c>
      <c r="N7" s="892">
        <v>1</v>
      </c>
      <c r="O7" s="893">
        <v>146.3</v>
      </c>
      <c r="P7" s="892"/>
      <c r="Q7" s="893"/>
      <c r="R7" s="140">
        <f t="shared" si="0"/>
        <v>26</v>
      </c>
      <c r="S7" s="555">
        <f t="shared" si="0"/>
        <v>2724.1</v>
      </c>
      <c r="T7"/>
      <c r="U7"/>
      <c r="V7"/>
      <c r="W7"/>
      <c r="X7"/>
      <c r="Y7"/>
      <c r="Z7"/>
      <c r="AA7"/>
      <c r="AB7"/>
      <c r="AC7"/>
      <c r="AD7"/>
      <c r="AE7"/>
      <c r="AF7"/>
      <c r="AG7"/>
      <c r="AH7"/>
      <c r="AI7"/>
      <c r="AJ7"/>
      <c r="AK7"/>
      <c r="AL7"/>
      <c r="AM7"/>
      <c r="AN7"/>
      <c r="AO7"/>
      <c r="AP7"/>
      <c r="AQ7"/>
      <c r="AR7"/>
      <c r="AS7"/>
      <c r="AT7"/>
      <c r="AU7"/>
      <c r="AV7"/>
      <c r="AW7"/>
    </row>
    <row r="8" spans="1:49" s="106" customFormat="1" ht="23.25" customHeight="1">
      <c r="A8" s="16" t="s">
        <v>14</v>
      </c>
      <c r="B8" s="906">
        <v>6</v>
      </c>
      <c r="C8" s="907">
        <v>586.7</v>
      </c>
      <c r="D8" s="982"/>
      <c r="E8" s="907"/>
      <c r="F8" s="906">
        <v>4</v>
      </c>
      <c r="G8" s="907">
        <v>353.3</v>
      </c>
      <c r="H8" s="906"/>
      <c r="I8" s="907"/>
      <c r="J8" s="906"/>
      <c r="K8" s="907"/>
      <c r="L8" s="906">
        <v>4</v>
      </c>
      <c r="M8" s="907">
        <v>359.8</v>
      </c>
      <c r="N8" s="982">
        <v>1</v>
      </c>
      <c r="O8" s="906">
        <v>144.5</v>
      </c>
      <c r="P8" s="982"/>
      <c r="Q8" s="982"/>
      <c r="R8" s="243">
        <f t="shared" si="0"/>
        <v>15</v>
      </c>
      <c r="S8" s="556">
        <f t="shared" si="0"/>
        <v>1444.3</v>
      </c>
      <c r="T8"/>
      <c r="U8"/>
      <c r="V8"/>
      <c r="W8"/>
      <c r="X8"/>
      <c r="Y8"/>
      <c r="Z8"/>
      <c r="AA8"/>
      <c r="AB8"/>
      <c r="AC8"/>
      <c r="AD8"/>
      <c r="AE8"/>
      <c r="AF8"/>
      <c r="AG8"/>
      <c r="AH8"/>
      <c r="AI8"/>
      <c r="AJ8"/>
      <c r="AK8"/>
      <c r="AL8"/>
      <c r="AM8"/>
      <c r="AN8"/>
      <c r="AO8"/>
      <c r="AP8"/>
      <c r="AQ8"/>
      <c r="AR8"/>
      <c r="AS8"/>
      <c r="AT8"/>
      <c r="AU8"/>
      <c r="AV8"/>
      <c r="AW8"/>
    </row>
    <row r="9" spans="1:49" s="106" customFormat="1" ht="23.25" customHeight="1">
      <c r="A9" s="1088" t="s">
        <v>15</v>
      </c>
      <c r="B9" s="1124"/>
      <c r="C9" s="1125"/>
      <c r="D9" s="1126"/>
      <c r="E9" s="1125"/>
      <c r="F9" s="1124"/>
      <c r="G9" s="1125"/>
      <c r="H9" s="1124"/>
      <c r="I9" s="1125"/>
      <c r="J9" s="1124"/>
      <c r="K9" s="1125"/>
      <c r="L9" s="1124"/>
      <c r="M9" s="1125"/>
      <c r="N9" s="1124"/>
      <c r="O9" s="1125"/>
      <c r="P9" s="1124"/>
      <c r="Q9" s="1125"/>
      <c r="R9" s="1122"/>
      <c r="S9" s="1123"/>
      <c r="T9"/>
      <c r="U9"/>
      <c r="V9"/>
      <c r="W9"/>
      <c r="X9"/>
      <c r="Y9"/>
      <c r="Z9"/>
      <c r="AA9"/>
      <c r="AB9"/>
      <c r="AC9"/>
      <c r="AD9"/>
      <c r="AE9"/>
      <c r="AF9"/>
      <c r="AG9"/>
      <c r="AH9"/>
      <c r="AI9"/>
      <c r="AJ9"/>
      <c r="AK9"/>
      <c r="AL9"/>
      <c r="AM9"/>
      <c r="AN9"/>
      <c r="AO9"/>
      <c r="AP9"/>
      <c r="AQ9"/>
      <c r="AR9"/>
      <c r="AS9"/>
      <c r="AT9"/>
      <c r="AU9"/>
      <c r="AV9"/>
      <c r="AW9"/>
    </row>
    <row r="10" spans="1:49" s="106" customFormat="1" ht="19.5" customHeight="1">
      <c r="A10" s="107" t="s">
        <v>85</v>
      </c>
      <c r="B10" s="894">
        <v>2</v>
      </c>
      <c r="C10" s="895">
        <v>220.7</v>
      </c>
      <c r="D10" s="979">
        <v>2</v>
      </c>
      <c r="E10" s="895">
        <v>75.2</v>
      </c>
      <c r="F10" s="894"/>
      <c r="G10" s="895"/>
      <c r="H10" s="894"/>
      <c r="I10" s="895"/>
      <c r="J10" s="894">
        <v>1</v>
      </c>
      <c r="K10" s="895">
        <v>84.1</v>
      </c>
      <c r="L10" s="894"/>
      <c r="M10" s="895"/>
      <c r="N10" s="894"/>
      <c r="O10" s="895"/>
      <c r="P10" s="894"/>
      <c r="Q10" s="895"/>
      <c r="R10" s="140">
        <f aca="true" t="shared" si="1" ref="R10:S14">SUM(B10,L10,D10,P10,F10,H10,J10,N10)</f>
        <v>5</v>
      </c>
      <c r="S10" s="555">
        <f t="shared" si="1"/>
        <v>380</v>
      </c>
      <c r="T10"/>
      <c r="U10"/>
      <c r="V10"/>
      <c r="W10"/>
      <c r="X10"/>
      <c r="Y10"/>
      <c r="Z10"/>
      <c r="AA10"/>
      <c r="AB10"/>
      <c r="AC10"/>
      <c r="AD10"/>
      <c r="AE10"/>
      <c r="AF10"/>
      <c r="AG10"/>
      <c r="AH10"/>
      <c r="AI10"/>
      <c r="AJ10"/>
      <c r="AK10"/>
      <c r="AL10"/>
      <c r="AM10"/>
      <c r="AN10"/>
      <c r="AO10"/>
      <c r="AP10"/>
      <c r="AQ10"/>
      <c r="AR10"/>
      <c r="AS10"/>
      <c r="AT10"/>
      <c r="AU10"/>
      <c r="AV10"/>
      <c r="AW10"/>
    </row>
    <row r="11" spans="1:49" s="106" customFormat="1" ht="19.5" customHeight="1">
      <c r="A11" s="107" t="s">
        <v>106</v>
      </c>
      <c r="B11" s="894"/>
      <c r="C11" s="895"/>
      <c r="D11" s="895"/>
      <c r="E11" s="895"/>
      <c r="F11" s="894">
        <v>2</v>
      </c>
      <c r="G11" s="895">
        <v>184.8</v>
      </c>
      <c r="H11" s="894">
        <v>1</v>
      </c>
      <c r="I11" s="895">
        <v>87.7</v>
      </c>
      <c r="J11" s="894"/>
      <c r="K11" s="895"/>
      <c r="L11" s="894"/>
      <c r="M11" s="895"/>
      <c r="N11" s="894"/>
      <c r="O11" s="895"/>
      <c r="P11" s="894"/>
      <c r="Q11" s="895"/>
      <c r="R11" s="140">
        <f t="shared" si="1"/>
        <v>3</v>
      </c>
      <c r="S11" s="555">
        <f t="shared" si="1"/>
        <v>272.5</v>
      </c>
      <c r="T11"/>
      <c r="U11"/>
      <c r="V11"/>
      <c r="W11"/>
      <c r="X11"/>
      <c r="Y11"/>
      <c r="Z11"/>
      <c r="AA11"/>
      <c r="AB11"/>
      <c r="AC11"/>
      <c r="AD11"/>
      <c r="AE11"/>
      <c r="AF11"/>
      <c r="AG11"/>
      <c r="AH11"/>
      <c r="AI11"/>
      <c r="AJ11"/>
      <c r="AK11"/>
      <c r="AL11"/>
      <c r="AM11"/>
      <c r="AN11"/>
      <c r="AO11"/>
      <c r="AP11"/>
      <c r="AQ11"/>
      <c r="AR11"/>
      <c r="AS11"/>
      <c r="AT11"/>
      <c r="AU11"/>
      <c r="AV11"/>
      <c r="AW11"/>
    </row>
    <row r="12" spans="1:49" s="106" customFormat="1" ht="19.5" customHeight="1">
      <c r="A12" s="107" t="s">
        <v>86</v>
      </c>
      <c r="B12" s="894">
        <v>3</v>
      </c>
      <c r="C12" s="895">
        <v>291.9</v>
      </c>
      <c r="D12" s="979">
        <v>1</v>
      </c>
      <c r="E12" s="895">
        <v>37.6</v>
      </c>
      <c r="F12" s="894">
        <v>3</v>
      </c>
      <c r="G12" s="895">
        <v>344.3</v>
      </c>
      <c r="H12" s="894">
        <v>3</v>
      </c>
      <c r="I12" s="895">
        <v>380.1</v>
      </c>
      <c r="J12" s="894">
        <v>1</v>
      </c>
      <c r="K12" s="895">
        <v>83.5</v>
      </c>
      <c r="L12" s="894">
        <v>2</v>
      </c>
      <c r="M12" s="895">
        <v>195.1</v>
      </c>
      <c r="N12" s="894"/>
      <c r="O12" s="895"/>
      <c r="P12" s="894"/>
      <c r="Q12" s="895"/>
      <c r="R12" s="140">
        <f t="shared" si="1"/>
        <v>13</v>
      </c>
      <c r="S12" s="555">
        <f t="shared" si="1"/>
        <v>1332.5</v>
      </c>
      <c r="T12"/>
      <c r="U12"/>
      <c r="V12"/>
      <c r="W12"/>
      <c r="X12"/>
      <c r="Y12"/>
      <c r="Z12"/>
      <c r="AA12"/>
      <c r="AB12"/>
      <c r="AC12"/>
      <c r="AD12"/>
      <c r="AE12"/>
      <c r="AF12"/>
      <c r="AG12"/>
      <c r="AH12"/>
      <c r="AI12"/>
      <c r="AJ12"/>
      <c r="AK12"/>
      <c r="AL12"/>
      <c r="AM12"/>
      <c r="AN12"/>
      <c r="AO12"/>
      <c r="AP12"/>
      <c r="AQ12"/>
      <c r="AR12"/>
      <c r="AS12"/>
      <c r="AT12"/>
      <c r="AU12"/>
      <c r="AV12"/>
      <c r="AW12"/>
    </row>
    <row r="13" spans="1:49" s="106" customFormat="1" ht="19.5" customHeight="1" hidden="1">
      <c r="A13" s="107"/>
      <c r="B13" s="894"/>
      <c r="C13" s="895"/>
      <c r="D13" s="979"/>
      <c r="E13" s="895"/>
      <c r="F13" s="894"/>
      <c r="G13" s="895"/>
      <c r="H13" s="894"/>
      <c r="I13" s="895"/>
      <c r="J13" s="894"/>
      <c r="K13" s="895"/>
      <c r="L13" s="894"/>
      <c r="M13" s="895"/>
      <c r="N13" s="894"/>
      <c r="O13" s="895"/>
      <c r="P13" s="894"/>
      <c r="Q13" s="895"/>
      <c r="R13" s="140"/>
      <c r="S13" s="555"/>
      <c r="T13"/>
      <c r="U13"/>
      <c r="V13"/>
      <c r="W13"/>
      <c r="X13"/>
      <c r="Y13"/>
      <c r="Z13"/>
      <c r="AA13"/>
      <c r="AB13"/>
      <c r="AC13"/>
      <c r="AD13"/>
      <c r="AE13"/>
      <c r="AF13"/>
      <c r="AG13"/>
      <c r="AH13"/>
      <c r="AI13"/>
      <c r="AJ13"/>
      <c r="AK13"/>
      <c r="AL13"/>
      <c r="AM13"/>
      <c r="AN13"/>
      <c r="AO13"/>
      <c r="AP13"/>
      <c r="AQ13"/>
      <c r="AR13"/>
      <c r="AS13"/>
      <c r="AT13"/>
      <c r="AU13"/>
      <c r="AV13"/>
      <c r="AW13"/>
    </row>
    <row r="14" spans="1:49" s="106" customFormat="1" ht="19.5" customHeight="1">
      <c r="A14" s="16" t="s">
        <v>81</v>
      </c>
      <c r="B14" s="908">
        <v>1</v>
      </c>
      <c r="C14" s="909">
        <v>161.9</v>
      </c>
      <c r="D14" s="984">
        <v>1</v>
      </c>
      <c r="E14" s="909">
        <v>37.6</v>
      </c>
      <c r="F14" s="908"/>
      <c r="G14" s="909"/>
      <c r="H14" s="908">
        <v>2</v>
      </c>
      <c r="I14" s="909">
        <v>310.8</v>
      </c>
      <c r="J14" s="908"/>
      <c r="K14" s="909"/>
      <c r="L14" s="908">
        <v>4</v>
      </c>
      <c r="M14" s="909">
        <v>567</v>
      </c>
      <c r="N14" s="908"/>
      <c r="O14" s="909"/>
      <c r="P14" s="908"/>
      <c r="Q14" s="909"/>
      <c r="R14" s="243">
        <f t="shared" si="1"/>
        <v>8</v>
      </c>
      <c r="S14" s="556">
        <f t="shared" si="1"/>
        <v>1077.3</v>
      </c>
      <c r="T14"/>
      <c r="U14"/>
      <c r="V14"/>
      <c r="W14"/>
      <c r="X14"/>
      <c r="Y14"/>
      <c r="Z14"/>
      <c r="AA14"/>
      <c r="AB14"/>
      <c r="AC14"/>
      <c r="AD14"/>
      <c r="AE14"/>
      <c r="AF14"/>
      <c r="AG14"/>
      <c r="AH14"/>
      <c r="AI14"/>
      <c r="AJ14"/>
      <c r="AK14"/>
      <c r="AL14"/>
      <c r="AM14"/>
      <c r="AN14"/>
      <c r="AO14"/>
      <c r="AP14"/>
      <c r="AQ14"/>
      <c r="AR14"/>
      <c r="AS14"/>
      <c r="AT14"/>
      <c r="AU14"/>
      <c r="AV14"/>
      <c r="AW14"/>
    </row>
    <row r="15" spans="1:49" s="106" customFormat="1" ht="19.5" customHeight="1">
      <c r="A15" s="1088" t="s">
        <v>20</v>
      </c>
      <c r="B15" s="1127"/>
      <c r="C15" s="1128"/>
      <c r="D15" s="1128"/>
      <c r="E15" s="1128"/>
      <c r="F15" s="1127"/>
      <c r="G15" s="1128"/>
      <c r="H15" s="1127"/>
      <c r="I15" s="1128"/>
      <c r="J15" s="1127"/>
      <c r="K15" s="1128"/>
      <c r="L15" s="1127"/>
      <c r="M15" s="1128"/>
      <c r="N15" s="1127"/>
      <c r="O15" s="1128"/>
      <c r="P15" s="1127"/>
      <c r="Q15" s="1128"/>
      <c r="R15" s="1122"/>
      <c r="S15" s="1123"/>
      <c r="T15"/>
      <c r="U15"/>
      <c r="V15"/>
      <c r="W15"/>
      <c r="X15"/>
      <c r="Y15"/>
      <c r="Z15"/>
      <c r="AA15"/>
      <c r="AB15"/>
      <c r="AC15"/>
      <c r="AD15"/>
      <c r="AE15"/>
      <c r="AF15"/>
      <c r="AG15"/>
      <c r="AH15"/>
      <c r="AI15"/>
      <c r="AJ15"/>
      <c r="AK15"/>
      <c r="AL15"/>
      <c r="AM15"/>
      <c r="AN15"/>
      <c r="AO15"/>
      <c r="AP15"/>
      <c r="AQ15"/>
      <c r="AR15"/>
      <c r="AS15"/>
      <c r="AT15"/>
      <c r="AU15"/>
      <c r="AV15"/>
      <c r="AW15"/>
    </row>
    <row r="16" spans="1:49" s="106" customFormat="1" ht="19.5" customHeight="1">
      <c r="A16" s="10" t="s">
        <v>300</v>
      </c>
      <c r="B16" s="894">
        <v>1</v>
      </c>
      <c r="C16" s="895">
        <v>80.6</v>
      </c>
      <c r="D16" s="895"/>
      <c r="E16" s="895"/>
      <c r="F16" s="894"/>
      <c r="G16" s="895"/>
      <c r="H16" s="894"/>
      <c r="I16" s="895"/>
      <c r="J16" s="894"/>
      <c r="K16" s="895"/>
      <c r="L16" s="894"/>
      <c r="M16" s="895"/>
      <c r="N16" s="894"/>
      <c r="O16" s="895"/>
      <c r="P16" s="894"/>
      <c r="Q16" s="895"/>
      <c r="R16" s="140">
        <f aca="true" t="shared" si="2" ref="R16:S20">SUM(B16,L16,D16,P16,F16,H16,J16,N16)</f>
        <v>1</v>
      </c>
      <c r="S16" s="555">
        <f t="shared" si="2"/>
        <v>80.6</v>
      </c>
      <c r="T16"/>
      <c r="U16"/>
      <c r="V16"/>
      <c r="W16"/>
      <c r="X16"/>
      <c r="Y16"/>
      <c r="Z16"/>
      <c r="AA16"/>
      <c r="AB16"/>
      <c r="AC16"/>
      <c r="AD16"/>
      <c r="AE16"/>
      <c r="AF16"/>
      <c r="AG16"/>
      <c r="AH16"/>
      <c r="AI16"/>
      <c r="AJ16"/>
      <c r="AK16"/>
      <c r="AL16"/>
      <c r="AM16"/>
      <c r="AN16"/>
      <c r="AO16"/>
      <c r="AP16"/>
      <c r="AQ16"/>
      <c r="AR16"/>
      <c r="AS16"/>
      <c r="AT16"/>
      <c r="AU16"/>
      <c r="AV16"/>
      <c r="AW16"/>
    </row>
    <row r="17" spans="1:49" s="106" customFormat="1" ht="19.5" customHeight="1">
      <c r="A17" s="10" t="s">
        <v>21</v>
      </c>
      <c r="B17" s="894">
        <v>1</v>
      </c>
      <c r="C17" s="895">
        <v>110.5</v>
      </c>
      <c r="D17" s="895"/>
      <c r="E17" s="895"/>
      <c r="F17" s="894">
        <v>1</v>
      </c>
      <c r="G17" s="895">
        <v>74.2</v>
      </c>
      <c r="H17" s="894">
        <v>1</v>
      </c>
      <c r="I17" s="895">
        <v>145.6</v>
      </c>
      <c r="J17" s="894"/>
      <c r="K17" s="895"/>
      <c r="L17" s="894">
        <v>1</v>
      </c>
      <c r="M17" s="895">
        <v>149.7</v>
      </c>
      <c r="N17" s="894"/>
      <c r="O17" s="895"/>
      <c r="P17" s="894"/>
      <c r="Q17" s="895"/>
      <c r="R17" s="140">
        <f t="shared" si="2"/>
        <v>4</v>
      </c>
      <c r="S17" s="555">
        <f t="shared" si="2"/>
        <v>480</v>
      </c>
      <c r="T17"/>
      <c r="U17"/>
      <c r="V17"/>
      <c r="W17"/>
      <c r="X17"/>
      <c r="Y17"/>
      <c r="Z17"/>
      <c r="AA17"/>
      <c r="AB17"/>
      <c r="AC17"/>
      <c r="AD17"/>
      <c r="AE17"/>
      <c r="AF17"/>
      <c r="AG17"/>
      <c r="AH17"/>
      <c r="AI17"/>
      <c r="AJ17"/>
      <c r="AK17"/>
      <c r="AL17"/>
      <c r="AM17"/>
      <c r="AN17"/>
      <c r="AO17"/>
      <c r="AP17"/>
      <c r="AQ17"/>
      <c r="AR17"/>
      <c r="AS17"/>
      <c r="AT17"/>
      <c r="AU17"/>
      <c r="AV17"/>
      <c r="AW17"/>
    </row>
    <row r="18" spans="1:49" s="106" customFormat="1" ht="19.5" customHeight="1" hidden="1">
      <c r="A18" s="10"/>
      <c r="B18" s="894"/>
      <c r="C18" s="895"/>
      <c r="D18" s="895"/>
      <c r="E18" s="895"/>
      <c r="F18" s="894"/>
      <c r="G18" s="895"/>
      <c r="H18" s="894"/>
      <c r="I18" s="895"/>
      <c r="J18" s="894"/>
      <c r="K18" s="895"/>
      <c r="L18" s="894"/>
      <c r="M18" s="895"/>
      <c r="N18" s="894"/>
      <c r="O18" s="895"/>
      <c r="P18" s="894"/>
      <c r="Q18" s="895"/>
      <c r="R18" s="140"/>
      <c r="S18" s="555"/>
      <c r="T18"/>
      <c r="U18"/>
      <c r="V18"/>
      <c r="W18"/>
      <c r="X18"/>
      <c r="Y18"/>
      <c r="Z18"/>
      <c r="AA18"/>
      <c r="AB18"/>
      <c r="AC18"/>
      <c r="AD18"/>
      <c r="AE18"/>
      <c r="AF18"/>
      <c r="AG18"/>
      <c r="AH18"/>
      <c r="AI18"/>
      <c r="AJ18"/>
      <c r="AK18"/>
      <c r="AL18"/>
      <c r="AM18"/>
      <c r="AN18"/>
      <c r="AO18"/>
      <c r="AP18"/>
      <c r="AQ18"/>
      <c r="AR18"/>
      <c r="AS18"/>
      <c r="AT18"/>
      <c r="AU18"/>
      <c r="AV18"/>
      <c r="AW18"/>
    </row>
    <row r="19" spans="1:49" s="106" customFormat="1" ht="19.5" customHeight="1" hidden="1">
      <c r="A19" s="10"/>
      <c r="B19" s="894"/>
      <c r="C19" s="895"/>
      <c r="D19" s="895"/>
      <c r="E19" s="895"/>
      <c r="F19" s="894"/>
      <c r="G19" s="895"/>
      <c r="H19" s="894"/>
      <c r="I19" s="895"/>
      <c r="J19" s="894"/>
      <c r="K19" s="895"/>
      <c r="L19" s="894"/>
      <c r="M19" s="895"/>
      <c r="N19" s="894"/>
      <c r="O19" s="895"/>
      <c r="P19" s="894"/>
      <c r="Q19" s="895"/>
      <c r="R19" s="140"/>
      <c r="S19" s="555"/>
      <c r="T19"/>
      <c r="U19"/>
      <c r="V19"/>
      <c r="W19"/>
      <c r="X19"/>
      <c r="Y19"/>
      <c r="Z19"/>
      <c r="AA19"/>
      <c r="AB19"/>
      <c r="AC19"/>
      <c r="AD19"/>
      <c r="AE19"/>
      <c r="AF19"/>
      <c r="AG19"/>
      <c r="AH19"/>
      <c r="AI19"/>
      <c r="AJ19"/>
      <c r="AK19"/>
      <c r="AL19"/>
      <c r="AM19"/>
      <c r="AN19"/>
      <c r="AO19"/>
      <c r="AP19"/>
      <c r="AQ19"/>
      <c r="AR19"/>
      <c r="AS19"/>
      <c r="AT19"/>
      <c r="AU19"/>
      <c r="AV19"/>
      <c r="AW19"/>
    </row>
    <row r="20" spans="1:49" s="106" customFormat="1" ht="19.5" customHeight="1">
      <c r="A20" s="16" t="s">
        <v>22</v>
      </c>
      <c r="B20" s="908"/>
      <c r="C20" s="909"/>
      <c r="D20" s="984"/>
      <c r="E20" s="909"/>
      <c r="F20" s="908">
        <v>2</v>
      </c>
      <c r="G20" s="909">
        <v>305.4</v>
      </c>
      <c r="H20" s="908">
        <v>4</v>
      </c>
      <c r="I20" s="909">
        <v>587.9</v>
      </c>
      <c r="J20" s="908"/>
      <c r="K20" s="909"/>
      <c r="L20" s="908"/>
      <c r="M20" s="909"/>
      <c r="N20" s="908"/>
      <c r="O20" s="909"/>
      <c r="P20" s="908"/>
      <c r="Q20" s="909"/>
      <c r="R20" s="243">
        <f t="shared" si="2"/>
        <v>6</v>
      </c>
      <c r="S20" s="556">
        <f t="shared" si="2"/>
        <v>893.3</v>
      </c>
      <c r="T20"/>
      <c r="U20"/>
      <c r="V20"/>
      <c r="W20"/>
      <c r="X20"/>
      <c r="Y20"/>
      <c r="Z20"/>
      <c r="AA20"/>
      <c r="AB20"/>
      <c r="AC20"/>
      <c r="AD20"/>
      <c r="AE20"/>
      <c r="AF20"/>
      <c r="AG20"/>
      <c r="AH20"/>
      <c r="AI20"/>
      <c r="AJ20"/>
      <c r="AK20"/>
      <c r="AL20"/>
      <c r="AM20"/>
      <c r="AN20"/>
      <c r="AO20"/>
      <c r="AP20"/>
      <c r="AQ20"/>
      <c r="AR20"/>
      <c r="AS20"/>
      <c r="AT20"/>
      <c r="AU20"/>
      <c r="AV20"/>
      <c r="AW20"/>
    </row>
    <row r="21" spans="1:49" s="106" customFormat="1" ht="23.25" customHeight="1">
      <c r="A21" s="1109" t="s">
        <v>23</v>
      </c>
      <c r="B21" s="1124"/>
      <c r="C21" s="1125"/>
      <c r="D21" s="1125"/>
      <c r="E21" s="1125"/>
      <c r="F21" s="1124"/>
      <c r="G21" s="1125"/>
      <c r="H21" s="1124"/>
      <c r="I21" s="1125"/>
      <c r="J21" s="1124"/>
      <c r="K21" s="1125"/>
      <c r="L21" s="1124"/>
      <c r="M21" s="1125"/>
      <c r="N21" s="1124"/>
      <c r="O21" s="1125"/>
      <c r="P21" s="1124"/>
      <c r="Q21" s="1125"/>
      <c r="R21" s="1129"/>
      <c r="S21" s="1130"/>
      <c r="T21"/>
      <c r="U21"/>
      <c r="V21"/>
      <c r="W21"/>
      <c r="X21"/>
      <c r="Y21"/>
      <c r="Z21"/>
      <c r="AA21"/>
      <c r="AB21"/>
      <c r="AC21"/>
      <c r="AD21"/>
      <c r="AE21"/>
      <c r="AF21"/>
      <c r="AG21"/>
      <c r="AH21"/>
      <c r="AI21"/>
      <c r="AJ21"/>
      <c r="AK21"/>
      <c r="AL21"/>
      <c r="AM21"/>
      <c r="AN21"/>
      <c r="AO21"/>
      <c r="AP21"/>
      <c r="AQ21"/>
      <c r="AR21"/>
      <c r="AS21"/>
      <c r="AT21"/>
      <c r="AU21"/>
      <c r="AV21"/>
      <c r="AW21"/>
    </row>
    <row r="22" spans="1:49" s="106" customFormat="1" ht="20.25" customHeight="1">
      <c r="A22" s="10" t="s">
        <v>298</v>
      </c>
      <c r="B22" s="894">
        <v>1</v>
      </c>
      <c r="C22" s="895">
        <v>37.6</v>
      </c>
      <c r="D22" s="895"/>
      <c r="E22" s="895"/>
      <c r="F22" s="894"/>
      <c r="G22" s="895"/>
      <c r="H22" s="894"/>
      <c r="I22" s="895"/>
      <c r="J22" s="894"/>
      <c r="K22" s="895"/>
      <c r="L22" s="894"/>
      <c r="M22" s="895"/>
      <c r="N22" s="894"/>
      <c r="O22" s="895"/>
      <c r="P22" s="894"/>
      <c r="Q22" s="895"/>
      <c r="R22" s="140">
        <f aca="true" t="shared" si="3" ref="R22:R35">SUM(B22,L22,D22,P22,F22,H22,J22,N22)</f>
        <v>1</v>
      </c>
      <c r="S22" s="555">
        <f aca="true" t="shared" si="4" ref="S22:S35">SUM(C22,M22,E22,Q22,G22,I22,K22,O22)</f>
        <v>37.6</v>
      </c>
      <c r="T22"/>
      <c r="U22"/>
      <c r="V22"/>
      <c r="W22"/>
      <c r="X22"/>
      <c r="Y22"/>
      <c r="Z22"/>
      <c r="AA22"/>
      <c r="AB22"/>
      <c r="AC22"/>
      <c r="AD22"/>
      <c r="AE22"/>
      <c r="AF22"/>
      <c r="AG22"/>
      <c r="AH22"/>
      <c r="AI22"/>
      <c r="AJ22"/>
      <c r="AK22"/>
      <c r="AL22"/>
      <c r="AM22"/>
      <c r="AN22"/>
      <c r="AO22"/>
      <c r="AP22"/>
      <c r="AQ22"/>
      <c r="AR22"/>
      <c r="AS22"/>
      <c r="AT22"/>
      <c r="AU22"/>
      <c r="AV22"/>
      <c r="AW22"/>
    </row>
    <row r="23" spans="1:49" s="106" customFormat="1" ht="20.25" customHeight="1">
      <c r="A23" s="10" t="s">
        <v>24</v>
      </c>
      <c r="B23" s="894">
        <v>2</v>
      </c>
      <c r="C23" s="895">
        <v>164.6</v>
      </c>
      <c r="D23" s="979">
        <v>2</v>
      </c>
      <c r="E23" s="895">
        <v>75.2</v>
      </c>
      <c r="F23" s="894">
        <v>2</v>
      </c>
      <c r="G23" s="895">
        <v>181.6</v>
      </c>
      <c r="H23" s="894">
        <v>1</v>
      </c>
      <c r="I23" s="895">
        <v>114.4</v>
      </c>
      <c r="J23" s="894">
        <v>1</v>
      </c>
      <c r="K23" s="895">
        <v>93.9</v>
      </c>
      <c r="L23" s="894">
        <v>7</v>
      </c>
      <c r="M23" s="895">
        <v>773.3</v>
      </c>
      <c r="N23" s="894"/>
      <c r="O23" s="895"/>
      <c r="P23" s="894"/>
      <c r="Q23" s="895"/>
      <c r="R23" s="140">
        <f t="shared" si="3"/>
        <v>15</v>
      </c>
      <c r="S23" s="555">
        <f t="shared" si="4"/>
        <v>1403.0000000000002</v>
      </c>
      <c r="T23"/>
      <c r="U23"/>
      <c r="V23"/>
      <c r="W23"/>
      <c r="X23"/>
      <c r="Y23"/>
      <c r="Z23"/>
      <c r="AA23"/>
      <c r="AB23"/>
      <c r="AC23"/>
      <c r="AD23"/>
      <c r="AE23"/>
      <c r="AF23"/>
      <c r="AG23"/>
      <c r="AH23"/>
      <c r="AI23"/>
      <c r="AJ23"/>
      <c r="AK23"/>
      <c r="AL23"/>
      <c r="AM23"/>
      <c r="AN23"/>
      <c r="AO23"/>
      <c r="AP23"/>
      <c r="AQ23"/>
      <c r="AR23"/>
      <c r="AS23"/>
      <c r="AT23"/>
      <c r="AU23"/>
      <c r="AV23"/>
      <c r="AW23"/>
    </row>
    <row r="24" spans="1:49" s="106" customFormat="1" ht="20.25" customHeight="1">
      <c r="A24" s="10" t="s">
        <v>25</v>
      </c>
      <c r="B24" s="894">
        <v>1</v>
      </c>
      <c r="C24" s="895">
        <v>133.4</v>
      </c>
      <c r="D24" s="979">
        <v>1</v>
      </c>
      <c r="E24" s="895">
        <v>37.6</v>
      </c>
      <c r="F24" s="894">
        <v>4</v>
      </c>
      <c r="G24" s="895">
        <v>462.3</v>
      </c>
      <c r="H24" s="894">
        <v>1</v>
      </c>
      <c r="I24" s="895">
        <v>145</v>
      </c>
      <c r="J24" s="894"/>
      <c r="K24" s="895"/>
      <c r="L24" s="894">
        <v>1</v>
      </c>
      <c r="M24" s="895">
        <v>145.1</v>
      </c>
      <c r="N24" s="894"/>
      <c r="O24" s="895"/>
      <c r="P24" s="894"/>
      <c r="Q24" s="895"/>
      <c r="R24" s="140">
        <f t="shared" si="3"/>
        <v>8</v>
      </c>
      <c r="S24" s="555">
        <f t="shared" si="4"/>
        <v>923.4000000000001</v>
      </c>
      <c r="T24"/>
      <c r="U24"/>
      <c r="V24"/>
      <c r="W24"/>
      <c r="X24"/>
      <c r="Y24"/>
      <c r="Z24"/>
      <c r="AA24"/>
      <c r="AB24"/>
      <c r="AC24"/>
      <c r="AD24"/>
      <c r="AE24"/>
      <c r="AF24"/>
      <c r="AG24"/>
      <c r="AH24"/>
      <c r="AI24"/>
      <c r="AJ24"/>
      <c r="AK24"/>
      <c r="AL24"/>
      <c r="AM24"/>
      <c r="AN24"/>
      <c r="AO24"/>
      <c r="AP24"/>
      <c r="AQ24"/>
      <c r="AR24"/>
      <c r="AS24"/>
      <c r="AT24"/>
      <c r="AU24"/>
      <c r="AV24"/>
      <c r="AW24"/>
    </row>
    <row r="25" spans="1:49" s="106" customFormat="1" ht="20.25" customHeight="1">
      <c r="A25" s="10" t="s">
        <v>26</v>
      </c>
      <c r="B25" s="894"/>
      <c r="C25" s="895"/>
      <c r="D25" s="979">
        <v>2</v>
      </c>
      <c r="E25" s="895">
        <v>75.2</v>
      </c>
      <c r="F25" s="894"/>
      <c r="G25" s="895"/>
      <c r="H25" s="894">
        <v>1</v>
      </c>
      <c r="I25" s="895">
        <v>95.8</v>
      </c>
      <c r="J25" s="894"/>
      <c r="K25" s="895"/>
      <c r="L25" s="894"/>
      <c r="M25" s="895"/>
      <c r="N25" s="894"/>
      <c r="O25" s="895"/>
      <c r="P25" s="894"/>
      <c r="Q25" s="895"/>
      <c r="R25" s="140">
        <f t="shared" si="3"/>
        <v>3</v>
      </c>
      <c r="S25" s="555">
        <f t="shared" si="4"/>
        <v>171</v>
      </c>
      <c r="T25"/>
      <c r="U25"/>
      <c r="V25"/>
      <c r="W25"/>
      <c r="X25"/>
      <c r="Y25"/>
      <c r="Z25"/>
      <c r="AA25"/>
      <c r="AB25"/>
      <c r="AC25"/>
      <c r="AD25"/>
      <c r="AE25"/>
      <c r="AF25"/>
      <c r="AG25"/>
      <c r="AH25"/>
      <c r="AI25"/>
      <c r="AJ25"/>
      <c r="AK25"/>
      <c r="AL25"/>
      <c r="AM25"/>
      <c r="AN25"/>
      <c r="AO25"/>
      <c r="AP25"/>
      <c r="AQ25"/>
      <c r="AR25"/>
      <c r="AS25"/>
      <c r="AT25"/>
      <c r="AU25"/>
      <c r="AV25"/>
      <c r="AW25"/>
    </row>
    <row r="26" spans="1:49" s="106" customFormat="1" ht="20.25" customHeight="1">
      <c r="A26" s="10" t="s">
        <v>327</v>
      </c>
      <c r="B26" s="894"/>
      <c r="C26" s="895"/>
      <c r="D26" s="979">
        <v>1</v>
      </c>
      <c r="E26" s="895">
        <v>37.6</v>
      </c>
      <c r="F26" s="894">
        <v>2</v>
      </c>
      <c r="G26" s="895">
        <v>288.7</v>
      </c>
      <c r="H26" s="894">
        <v>3</v>
      </c>
      <c r="I26" s="895">
        <v>430.4</v>
      </c>
      <c r="J26" s="894">
        <v>1</v>
      </c>
      <c r="K26" s="895">
        <v>100.9</v>
      </c>
      <c r="L26" s="894">
        <v>3</v>
      </c>
      <c r="M26" s="895">
        <v>354.5</v>
      </c>
      <c r="N26" s="894"/>
      <c r="O26" s="895"/>
      <c r="P26" s="894">
        <v>1</v>
      </c>
      <c r="Q26" s="895">
        <v>141.4</v>
      </c>
      <c r="R26" s="140">
        <f t="shared" si="3"/>
        <v>11</v>
      </c>
      <c r="S26" s="555">
        <f t="shared" si="4"/>
        <v>1353.5</v>
      </c>
      <c r="T26"/>
      <c r="U26"/>
      <c r="V26"/>
      <c r="W26"/>
      <c r="X26"/>
      <c r="Y26"/>
      <c r="Z26"/>
      <c r="AA26"/>
      <c r="AB26"/>
      <c r="AC26"/>
      <c r="AD26"/>
      <c r="AE26"/>
      <c r="AF26"/>
      <c r="AG26"/>
      <c r="AH26"/>
      <c r="AI26"/>
      <c r="AJ26"/>
      <c r="AK26"/>
      <c r="AL26"/>
      <c r="AM26"/>
      <c r="AN26"/>
      <c r="AO26"/>
      <c r="AP26"/>
      <c r="AQ26"/>
      <c r="AR26"/>
      <c r="AS26"/>
      <c r="AT26"/>
      <c r="AU26"/>
      <c r="AV26"/>
      <c r="AW26"/>
    </row>
    <row r="27" spans="1:49" s="106" customFormat="1" ht="20.25" customHeight="1">
      <c r="A27" s="10" t="s">
        <v>27</v>
      </c>
      <c r="B27" s="894">
        <v>2</v>
      </c>
      <c r="C27" s="895">
        <v>292.5</v>
      </c>
      <c r="D27" s="979"/>
      <c r="E27" s="895"/>
      <c r="F27" s="894"/>
      <c r="G27" s="895"/>
      <c r="H27" s="894">
        <v>2</v>
      </c>
      <c r="I27" s="895">
        <v>302</v>
      </c>
      <c r="J27" s="894"/>
      <c r="K27" s="895"/>
      <c r="L27" s="894">
        <v>1</v>
      </c>
      <c r="M27" s="895">
        <v>123.3</v>
      </c>
      <c r="N27" s="894"/>
      <c r="O27" s="895"/>
      <c r="P27" s="894">
        <v>1</v>
      </c>
      <c r="Q27" s="895">
        <v>141.5</v>
      </c>
      <c r="R27" s="140">
        <f t="shared" si="3"/>
        <v>6</v>
      </c>
      <c r="S27" s="555">
        <f t="shared" si="4"/>
        <v>859.3</v>
      </c>
      <c r="T27"/>
      <c r="U27"/>
      <c r="V27"/>
      <c r="W27"/>
      <c r="X27"/>
      <c r="Y27"/>
      <c r="Z27"/>
      <c r="AA27"/>
      <c r="AB27"/>
      <c r="AC27"/>
      <c r="AD27"/>
      <c r="AE27"/>
      <c r="AF27"/>
      <c r="AG27"/>
      <c r="AH27"/>
      <c r="AI27"/>
      <c r="AJ27"/>
      <c r="AK27"/>
      <c r="AL27"/>
      <c r="AM27"/>
      <c r="AN27"/>
      <c r="AO27"/>
      <c r="AP27"/>
      <c r="AQ27"/>
      <c r="AR27"/>
      <c r="AS27"/>
      <c r="AT27"/>
      <c r="AU27"/>
      <c r="AV27"/>
      <c r="AW27"/>
    </row>
    <row r="28" spans="1:49" s="106" customFormat="1" ht="20.25" customHeight="1">
      <c r="A28" s="10" t="s">
        <v>329</v>
      </c>
      <c r="B28" s="896"/>
      <c r="C28" s="893"/>
      <c r="D28" s="981"/>
      <c r="E28" s="893"/>
      <c r="F28" s="896"/>
      <c r="G28" s="893"/>
      <c r="H28" s="896">
        <v>1</v>
      </c>
      <c r="I28" s="893">
        <v>178.4</v>
      </c>
      <c r="J28" s="896"/>
      <c r="K28" s="893"/>
      <c r="L28" s="896"/>
      <c r="M28" s="893"/>
      <c r="N28" s="896"/>
      <c r="O28" s="893"/>
      <c r="P28" s="896"/>
      <c r="Q28" s="893"/>
      <c r="R28" s="140">
        <f t="shared" si="3"/>
        <v>1</v>
      </c>
      <c r="S28" s="555">
        <f t="shared" si="4"/>
        <v>178.4</v>
      </c>
      <c r="T28"/>
      <c r="U28"/>
      <c r="V28"/>
      <c r="W28"/>
      <c r="X28"/>
      <c r="Y28"/>
      <c r="Z28"/>
      <c r="AA28"/>
      <c r="AB28"/>
      <c r="AC28"/>
      <c r="AD28"/>
      <c r="AE28"/>
      <c r="AF28"/>
      <c r="AG28"/>
      <c r="AH28"/>
      <c r="AI28"/>
      <c r="AJ28"/>
      <c r="AK28"/>
      <c r="AL28"/>
      <c r="AM28"/>
      <c r="AN28"/>
      <c r="AO28"/>
      <c r="AP28"/>
      <c r="AQ28"/>
      <c r="AR28"/>
      <c r="AS28"/>
      <c r="AT28"/>
      <c r="AU28"/>
      <c r="AV28"/>
      <c r="AW28"/>
    </row>
    <row r="29" spans="1:49" s="106" customFormat="1" ht="20.25" customHeight="1">
      <c r="A29" s="10" t="s">
        <v>28</v>
      </c>
      <c r="B29" s="896">
        <v>2</v>
      </c>
      <c r="C29" s="893">
        <v>236.4</v>
      </c>
      <c r="D29" s="981">
        <v>1</v>
      </c>
      <c r="E29" s="893">
        <v>37.6</v>
      </c>
      <c r="F29" s="896">
        <v>4</v>
      </c>
      <c r="G29" s="893">
        <v>420.3</v>
      </c>
      <c r="H29" s="896">
        <v>5</v>
      </c>
      <c r="I29" s="893">
        <v>596.6</v>
      </c>
      <c r="J29" s="896"/>
      <c r="K29" s="893"/>
      <c r="L29" s="896"/>
      <c r="M29" s="893"/>
      <c r="N29" s="896"/>
      <c r="O29" s="893"/>
      <c r="P29" s="896"/>
      <c r="Q29" s="893"/>
      <c r="R29" s="140">
        <f t="shared" si="3"/>
        <v>12</v>
      </c>
      <c r="S29" s="555">
        <f t="shared" si="4"/>
        <v>1290.9</v>
      </c>
      <c r="T29"/>
      <c r="U29"/>
      <c r="V29"/>
      <c r="W29"/>
      <c r="X29"/>
      <c r="Y29"/>
      <c r="Z29"/>
      <c r="AA29"/>
      <c r="AB29"/>
      <c r="AC29"/>
      <c r="AD29"/>
      <c r="AE29"/>
      <c r="AF29"/>
      <c r="AG29"/>
      <c r="AH29"/>
      <c r="AI29"/>
      <c r="AJ29"/>
      <c r="AK29"/>
      <c r="AL29"/>
      <c r="AM29"/>
      <c r="AN29"/>
      <c r="AO29"/>
      <c r="AP29"/>
      <c r="AQ29"/>
      <c r="AR29"/>
      <c r="AS29"/>
      <c r="AT29"/>
      <c r="AU29"/>
      <c r="AV29"/>
      <c r="AW29"/>
    </row>
    <row r="30" spans="1:49" s="554" customFormat="1" ht="20.25" customHeight="1">
      <c r="A30" s="10" t="s">
        <v>29</v>
      </c>
      <c r="B30" s="894"/>
      <c r="C30" s="895"/>
      <c r="D30" s="979">
        <v>1</v>
      </c>
      <c r="E30" s="895">
        <v>37.6</v>
      </c>
      <c r="F30" s="894">
        <v>5</v>
      </c>
      <c r="G30" s="895">
        <v>513.8</v>
      </c>
      <c r="H30" s="894">
        <v>1</v>
      </c>
      <c r="I30" s="895">
        <v>126.2</v>
      </c>
      <c r="J30" s="894"/>
      <c r="K30" s="895"/>
      <c r="L30" s="894">
        <v>1</v>
      </c>
      <c r="M30" s="895">
        <v>100.5</v>
      </c>
      <c r="N30" s="894"/>
      <c r="O30" s="895"/>
      <c r="P30" s="894"/>
      <c r="Q30" s="895"/>
      <c r="R30" s="140">
        <f t="shared" si="3"/>
        <v>8</v>
      </c>
      <c r="S30" s="555">
        <f t="shared" si="4"/>
        <v>778.1</v>
      </c>
      <c r="T30" s="143"/>
      <c r="U30" s="143"/>
      <c r="V30" s="143"/>
      <c r="W30" s="143"/>
      <c r="X30" s="143"/>
      <c r="Y30" s="143"/>
      <c r="Z30" s="143"/>
      <c r="AA30" s="143"/>
      <c r="AB30" s="143"/>
      <c r="AC30" s="143"/>
      <c r="AD30" s="143"/>
      <c r="AE30" s="143"/>
      <c r="AF30" s="143"/>
      <c r="AG30" s="143"/>
      <c r="AH30" s="143"/>
      <c r="AI30" s="143"/>
      <c r="AJ30" s="143"/>
      <c r="AK30" s="143"/>
      <c r="AL30" s="143"/>
      <c r="AM30" s="143"/>
      <c r="AN30" s="143"/>
      <c r="AO30" s="143"/>
      <c r="AP30" s="143"/>
      <c r="AQ30" s="143"/>
      <c r="AR30" s="143"/>
      <c r="AS30" s="143"/>
      <c r="AT30" s="143"/>
      <c r="AU30" s="143"/>
      <c r="AV30" s="143"/>
      <c r="AW30" s="143"/>
    </row>
    <row r="31" spans="1:49" s="554" customFormat="1" ht="20.25" customHeight="1">
      <c r="A31" s="10" t="s">
        <v>195</v>
      </c>
      <c r="B31" s="894"/>
      <c r="C31" s="895"/>
      <c r="D31" s="979">
        <v>1</v>
      </c>
      <c r="E31" s="895">
        <v>37.6</v>
      </c>
      <c r="F31" s="894"/>
      <c r="G31" s="895"/>
      <c r="H31" s="894"/>
      <c r="I31" s="895"/>
      <c r="J31" s="894"/>
      <c r="K31" s="895"/>
      <c r="L31" s="894">
        <v>1</v>
      </c>
      <c r="M31" s="895">
        <v>123.9</v>
      </c>
      <c r="N31" s="894"/>
      <c r="O31" s="895"/>
      <c r="P31" s="894"/>
      <c r="Q31" s="895"/>
      <c r="R31" s="140">
        <f t="shared" si="3"/>
        <v>2</v>
      </c>
      <c r="S31" s="555">
        <f t="shared" si="4"/>
        <v>161.5</v>
      </c>
      <c r="T31" s="143"/>
      <c r="U31" s="143"/>
      <c r="V31" s="143"/>
      <c r="W31" s="143"/>
      <c r="X31" s="143"/>
      <c r="Y31" s="143"/>
      <c r="Z31" s="143"/>
      <c r="AA31" s="143"/>
      <c r="AB31" s="143"/>
      <c r="AC31" s="143"/>
      <c r="AD31" s="143"/>
      <c r="AE31" s="143"/>
      <c r="AF31" s="143"/>
      <c r="AG31" s="143"/>
      <c r="AH31" s="143"/>
      <c r="AI31" s="143"/>
      <c r="AJ31" s="143"/>
      <c r="AK31" s="143"/>
      <c r="AL31" s="143"/>
      <c r="AM31" s="143"/>
      <c r="AN31" s="143"/>
      <c r="AO31" s="143"/>
      <c r="AP31" s="143"/>
      <c r="AQ31" s="143"/>
      <c r="AR31" s="143"/>
      <c r="AS31" s="143"/>
      <c r="AT31" s="143"/>
      <c r="AU31" s="143"/>
      <c r="AV31" s="143"/>
      <c r="AW31" s="143"/>
    </row>
    <row r="32" spans="1:49" s="106" customFormat="1" ht="23.25" customHeight="1">
      <c r="A32" s="10" t="s">
        <v>30</v>
      </c>
      <c r="B32" s="894">
        <v>3</v>
      </c>
      <c r="C32" s="895">
        <v>352.4</v>
      </c>
      <c r="D32" s="979">
        <v>1</v>
      </c>
      <c r="E32" s="895">
        <v>37.6</v>
      </c>
      <c r="F32" s="894">
        <v>2</v>
      </c>
      <c r="G32" s="895">
        <v>228</v>
      </c>
      <c r="H32" s="894">
        <v>2</v>
      </c>
      <c r="I32" s="895">
        <v>219.7</v>
      </c>
      <c r="J32" s="894"/>
      <c r="K32" s="895"/>
      <c r="L32" s="894">
        <v>2</v>
      </c>
      <c r="M32" s="895">
        <v>217.2</v>
      </c>
      <c r="N32" s="894">
        <v>1</v>
      </c>
      <c r="O32" s="895">
        <v>157.4</v>
      </c>
      <c r="P32" s="894"/>
      <c r="Q32" s="895"/>
      <c r="R32" s="140">
        <f t="shared" si="3"/>
        <v>11</v>
      </c>
      <c r="S32" s="555">
        <f t="shared" si="4"/>
        <v>1212.3</v>
      </c>
      <c r="T32"/>
      <c r="U32"/>
      <c r="V32"/>
      <c r="W32"/>
      <c r="X32"/>
      <c r="Y32"/>
      <c r="Z32"/>
      <c r="AA32"/>
      <c r="AB32"/>
      <c r="AC32"/>
      <c r="AD32"/>
      <c r="AE32"/>
      <c r="AF32"/>
      <c r="AG32"/>
      <c r="AH32"/>
      <c r="AI32"/>
      <c r="AJ32"/>
      <c r="AK32"/>
      <c r="AL32"/>
      <c r="AM32"/>
      <c r="AN32"/>
      <c r="AO32"/>
      <c r="AP32"/>
      <c r="AQ32"/>
      <c r="AR32"/>
      <c r="AS32"/>
      <c r="AT32"/>
      <c r="AU32"/>
      <c r="AV32"/>
      <c r="AW32"/>
    </row>
    <row r="33" spans="1:49" s="106" customFormat="1" ht="20.25" customHeight="1">
      <c r="A33" s="10" t="s">
        <v>182</v>
      </c>
      <c r="B33" s="894"/>
      <c r="C33" s="895"/>
      <c r="D33" s="979"/>
      <c r="E33" s="895"/>
      <c r="F33" s="894"/>
      <c r="G33" s="895"/>
      <c r="H33" s="894"/>
      <c r="I33" s="895"/>
      <c r="J33" s="894"/>
      <c r="K33" s="895"/>
      <c r="L33" s="894">
        <v>2</v>
      </c>
      <c r="M33" s="895">
        <v>269.4</v>
      </c>
      <c r="N33" s="894"/>
      <c r="O33" s="895"/>
      <c r="P33" s="894"/>
      <c r="Q33" s="895"/>
      <c r="R33" s="140">
        <f t="shared" si="3"/>
        <v>2</v>
      </c>
      <c r="S33" s="555">
        <f t="shared" si="4"/>
        <v>269.4</v>
      </c>
      <c r="T33"/>
      <c r="U33"/>
      <c r="V33"/>
      <c r="W33"/>
      <c r="X33"/>
      <c r="Y33"/>
      <c r="Z33"/>
      <c r="AA33"/>
      <c r="AB33"/>
      <c r="AC33"/>
      <c r="AD33"/>
      <c r="AE33"/>
      <c r="AF33"/>
      <c r="AG33"/>
      <c r="AH33"/>
      <c r="AI33"/>
      <c r="AJ33"/>
      <c r="AK33"/>
      <c r="AL33"/>
      <c r="AM33"/>
      <c r="AN33"/>
      <c r="AO33"/>
      <c r="AP33"/>
      <c r="AQ33"/>
      <c r="AR33"/>
      <c r="AS33"/>
      <c r="AT33"/>
      <c r="AU33"/>
      <c r="AV33"/>
      <c r="AW33"/>
    </row>
    <row r="34" spans="1:49" s="106" customFormat="1" ht="20.25" customHeight="1">
      <c r="A34" s="10" t="s">
        <v>549</v>
      </c>
      <c r="B34" s="894"/>
      <c r="C34" s="895"/>
      <c r="D34" s="979">
        <v>1</v>
      </c>
      <c r="E34" s="895">
        <v>37.6</v>
      </c>
      <c r="F34" s="894"/>
      <c r="G34" s="895"/>
      <c r="H34" s="894"/>
      <c r="I34" s="895"/>
      <c r="J34" s="894"/>
      <c r="K34" s="895"/>
      <c r="L34" s="894"/>
      <c r="M34" s="895"/>
      <c r="N34" s="894"/>
      <c r="O34" s="895"/>
      <c r="P34" s="894"/>
      <c r="Q34" s="895"/>
      <c r="R34" s="140">
        <f t="shared" si="3"/>
        <v>1</v>
      </c>
      <c r="S34" s="555">
        <f t="shared" si="4"/>
        <v>37.6</v>
      </c>
      <c r="T34"/>
      <c r="U34"/>
      <c r="V34"/>
      <c r="W34"/>
      <c r="X34"/>
      <c r="Y34"/>
      <c r="Z34"/>
      <c r="AA34"/>
      <c r="AB34"/>
      <c r="AC34"/>
      <c r="AD34"/>
      <c r="AE34"/>
      <c r="AF34"/>
      <c r="AG34"/>
      <c r="AH34"/>
      <c r="AI34"/>
      <c r="AJ34"/>
      <c r="AK34"/>
      <c r="AL34"/>
      <c r="AM34"/>
      <c r="AN34"/>
      <c r="AO34"/>
      <c r="AP34"/>
      <c r="AQ34"/>
      <c r="AR34"/>
      <c r="AS34"/>
      <c r="AT34"/>
      <c r="AU34"/>
      <c r="AV34"/>
      <c r="AW34"/>
    </row>
    <row r="35" spans="1:49" s="106" customFormat="1" ht="20.25" customHeight="1">
      <c r="A35" s="10" t="s">
        <v>31</v>
      </c>
      <c r="B35" s="894">
        <v>2</v>
      </c>
      <c r="C35" s="895">
        <v>183.7</v>
      </c>
      <c r="D35" s="979">
        <v>1</v>
      </c>
      <c r="E35" s="895">
        <v>37.6</v>
      </c>
      <c r="F35" s="894">
        <v>4</v>
      </c>
      <c r="G35" s="895">
        <v>372.2</v>
      </c>
      <c r="H35" s="894">
        <v>6</v>
      </c>
      <c r="I35" s="895">
        <v>655.7</v>
      </c>
      <c r="J35" s="894"/>
      <c r="K35" s="895"/>
      <c r="L35" s="894">
        <v>3</v>
      </c>
      <c r="M35" s="895">
        <v>277</v>
      </c>
      <c r="N35" s="894">
        <v>1</v>
      </c>
      <c r="O35" s="895">
        <v>149</v>
      </c>
      <c r="P35" s="894">
        <v>1</v>
      </c>
      <c r="Q35" s="895">
        <v>102.7</v>
      </c>
      <c r="R35" s="140">
        <f t="shared" si="3"/>
        <v>18</v>
      </c>
      <c r="S35" s="555">
        <f t="shared" si="4"/>
        <v>1777.9</v>
      </c>
      <c r="T35"/>
      <c r="U35"/>
      <c r="V35"/>
      <c r="W35"/>
      <c r="X35"/>
      <c r="Y35"/>
      <c r="Z35"/>
      <c r="AA35"/>
      <c r="AB35"/>
      <c r="AC35"/>
      <c r="AD35"/>
      <c r="AE35"/>
      <c r="AF35"/>
      <c r="AG35"/>
      <c r="AH35"/>
      <c r="AI35"/>
      <c r="AJ35"/>
      <c r="AK35"/>
      <c r="AL35"/>
      <c r="AM35"/>
      <c r="AN35"/>
      <c r="AO35"/>
      <c r="AP35"/>
      <c r="AQ35"/>
      <c r="AR35"/>
      <c r="AS35"/>
      <c r="AT35"/>
      <c r="AU35"/>
      <c r="AV35"/>
      <c r="AW35"/>
    </row>
    <row r="36" spans="1:49" s="106" customFormat="1" ht="20.25" customHeight="1">
      <c r="A36" s="10" t="s">
        <v>330</v>
      </c>
      <c r="B36" s="894">
        <v>2</v>
      </c>
      <c r="C36" s="895">
        <v>344.7</v>
      </c>
      <c r="D36" s="979"/>
      <c r="E36" s="895"/>
      <c r="F36" s="894">
        <v>1</v>
      </c>
      <c r="G36" s="895">
        <v>151</v>
      </c>
      <c r="H36" s="894"/>
      <c r="I36" s="895"/>
      <c r="J36" s="894"/>
      <c r="K36" s="895"/>
      <c r="L36" s="894"/>
      <c r="M36" s="895"/>
      <c r="N36" s="894"/>
      <c r="O36" s="895"/>
      <c r="P36" s="894"/>
      <c r="Q36" s="895"/>
      <c r="R36" s="140">
        <f>SUM(B36,L36,D36,P36,F36,H36,J36,N36)</f>
        <v>3</v>
      </c>
      <c r="S36" s="555">
        <f>SUM(C36,M36,E36,Q36,G36,I36,K36,O36)</f>
        <v>495.7</v>
      </c>
      <c r="T36"/>
      <c r="U36"/>
      <c r="V36"/>
      <c r="W36"/>
      <c r="X36"/>
      <c r="Y36"/>
      <c r="Z36"/>
      <c r="AA36"/>
      <c r="AB36"/>
      <c r="AC36"/>
      <c r="AD36"/>
      <c r="AE36"/>
      <c r="AF36"/>
      <c r="AG36"/>
      <c r="AH36"/>
      <c r="AI36"/>
      <c r="AJ36"/>
      <c r="AK36"/>
      <c r="AL36"/>
      <c r="AM36"/>
      <c r="AN36"/>
      <c r="AO36"/>
      <c r="AP36"/>
      <c r="AQ36"/>
      <c r="AR36"/>
      <c r="AS36"/>
      <c r="AT36"/>
      <c r="AU36"/>
      <c r="AV36"/>
      <c r="AW36"/>
    </row>
    <row r="37" spans="1:49" s="106" customFormat="1" ht="20.25" customHeight="1">
      <c r="A37" s="16" t="s">
        <v>332</v>
      </c>
      <c r="B37" s="908"/>
      <c r="C37" s="909"/>
      <c r="D37" s="984">
        <v>1</v>
      </c>
      <c r="E37" s="909">
        <v>37.6</v>
      </c>
      <c r="F37" s="908"/>
      <c r="G37" s="909"/>
      <c r="H37" s="908"/>
      <c r="I37" s="909"/>
      <c r="J37" s="908"/>
      <c r="K37" s="909"/>
      <c r="L37" s="908"/>
      <c r="M37" s="909"/>
      <c r="N37" s="908"/>
      <c r="O37" s="909"/>
      <c r="P37" s="908"/>
      <c r="Q37" s="909"/>
      <c r="R37" s="243">
        <f>SUM(B37,L37,D37,P37,F37,H37,J37,N37)</f>
        <v>1</v>
      </c>
      <c r="S37" s="556">
        <f>SUM(C37,M37,E37,Q37,G37,I37,K37,O37)</f>
        <v>37.6</v>
      </c>
      <c r="T37"/>
      <c r="U37"/>
      <c r="V37"/>
      <c r="W37"/>
      <c r="X37"/>
      <c r="Y37"/>
      <c r="Z37"/>
      <c r="AA37"/>
      <c r="AB37"/>
      <c r="AC37"/>
      <c r="AD37"/>
      <c r="AE37"/>
      <c r="AF37"/>
      <c r="AG37"/>
      <c r="AH37"/>
      <c r="AI37"/>
      <c r="AJ37"/>
      <c r="AK37"/>
      <c r="AL37"/>
      <c r="AM37"/>
      <c r="AN37"/>
      <c r="AO37"/>
      <c r="AP37"/>
      <c r="AQ37"/>
      <c r="AR37"/>
      <c r="AS37"/>
      <c r="AT37"/>
      <c r="AU37"/>
      <c r="AV37"/>
      <c r="AW37"/>
    </row>
    <row r="38" spans="1:49" s="106" customFormat="1" ht="20.25" customHeight="1">
      <c r="A38" s="1088" t="s">
        <v>32</v>
      </c>
      <c r="B38" s="1127"/>
      <c r="C38" s="1128"/>
      <c r="D38" s="1128"/>
      <c r="E38" s="1128"/>
      <c r="F38" s="1127"/>
      <c r="G38" s="1128"/>
      <c r="H38" s="1127"/>
      <c r="I38" s="1128"/>
      <c r="J38" s="1127"/>
      <c r="K38" s="1128"/>
      <c r="L38" s="1127"/>
      <c r="M38" s="1128"/>
      <c r="N38" s="1127"/>
      <c r="O38" s="1128"/>
      <c r="P38" s="1127"/>
      <c r="Q38" s="1128"/>
      <c r="R38" s="1122"/>
      <c r="S38" s="1123"/>
      <c r="T38"/>
      <c r="U38"/>
      <c r="V38"/>
      <c r="W38"/>
      <c r="X38"/>
      <c r="Y38"/>
      <c r="Z38"/>
      <c r="AA38"/>
      <c r="AB38"/>
      <c r="AC38"/>
      <c r="AD38"/>
      <c r="AE38"/>
      <c r="AF38"/>
      <c r="AG38"/>
      <c r="AH38"/>
      <c r="AI38"/>
      <c r="AJ38"/>
      <c r="AK38"/>
      <c r="AL38"/>
      <c r="AM38"/>
      <c r="AN38"/>
      <c r="AO38"/>
      <c r="AP38"/>
      <c r="AQ38"/>
      <c r="AR38"/>
      <c r="AS38"/>
      <c r="AT38"/>
      <c r="AU38"/>
      <c r="AV38"/>
      <c r="AW38"/>
    </row>
    <row r="39" spans="1:49" s="106" customFormat="1" ht="20.25" customHeight="1">
      <c r="A39" s="10" t="s">
        <v>157</v>
      </c>
      <c r="B39" s="894"/>
      <c r="C39" s="895"/>
      <c r="D39" s="895"/>
      <c r="E39" s="895"/>
      <c r="F39" s="894">
        <v>1</v>
      </c>
      <c r="G39" s="895">
        <v>215.7</v>
      </c>
      <c r="H39" s="894"/>
      <c r="I39" s="895"/>
      <c r="J39" s="894"/>
      <c r="K39" s="895"/>
      <c r="L39" s="894"/>
      <c r="M39" s="895"/>
      <c r="N39" s="894"/>
      <c r="O39" s="895"/>
      <c r="P39" s="894"/>
      <c r="Q39" s="895"/>
      <c r="R39" s="140">
        <f aca="true" t="shared" si="5" ref="R39:S48">SUM(B39,L39,D39,P39,F39,H39,J39,N39)</f>
        <v>1</v>
      </c>
      <c r="S39" s="555">
        <f t="shared" si="5"/>
        <v>215.7</v>
      </c>
      <c r="T39"/>
      <c r="U39"/>
      <c r="V39"/>
      <c r="W39"/>
      <c r="X39"/>
      <c r="Y39"/>
      <c r="Z39"/>
      <c r="AA39"/>
      <c r="AB39"/>
      <c r="AC39"/>
      <c r="AD39"/>
      <c r="AE39"/>
      <c r="AF39"/>
      <c r="AG39"/>
      <c r="AH39"/>
      <c r="AI39"/>
      <c r="AJ39"/>
      <c r="AK39"/>
      <c r="AL39"/>
      <c r="AM39"/>
      <c r="AN39"/>
      <c r="AO39"/>
      <c r="AP39"/>
      <c r="AQ39"/>
      <c r="AR39"/>
      <c r="AS39"/>
      <c r="AT39"/>
      <c r="AU39"/>
      <c r="AV39"/>
      <c r="AW39"/>
    </row>
    <row r="40" spans="1:49" s="106" customFormat="1" ht="20.25" customHeight="1">
      <c r="A40" s="10" t="s">
        <v>128</v>
      </c>
      <c r="B40" s="894">
        <v>1</v>
      </c>
      <c r="C40" s="895">
        <v>197.4</v>
      </c>
      <c r="D40" s="979">
        <v>1</v>
      </c>
      <c r="E40" s="895">
        <v>37.6</v>
      </c>
      <c r="F40" s="894">
        <v>1</v>
      </c>
      <c r="G40" s="895">
        <v>185.1</v>
      </c>
      <c r="H40" s="894">
        <v>2</v>
      </c>
      <c r="I40" s="895">
        <v>349.9</v>
      </c>
      <c r="J40" s="894">
        <v>2</v>
      </c>
      <c r="K40" s="895">
        <v>393.7</v>
      </c>
      <c r="L40" s="894">
        <v>2</v>
      </c>
      <c r="M40" s="895">
        <v>428.4</v>
      </c>
      <c r="N40" s="897"/>
      <c r="O40" s="899"/>
      <c r="P40" s="897"/>
      <c r="Q40" s="897"/>
      <c r="R40" s="140">
        <f t="shared" si="5"/>
        <v>9</v>
      </c>
      <c r="S40" s="555">
        <f t="shared" si="5"/>
        <v>1592.1000000000001</v>
      </c>
      <c r="T40"/>
      <c r="U40"/>
      <c r="V40"/>
      <c r="W40"/>
      <c r="X40"/>
      <c r="Y40"/>
      <c r="Z40"/>
      <c r="AA40"/>
      <c r="AB40"/>
      <c r="AC40"/>
      <c r="AD40"/>
      <c r="AE40"/>
      <c r="AF40"/>
      <c r="AG40"/>
      <c r="AH40"/>
      <c r="AI40"/>
      <c r="AJ40"/>
      <c r="AK40"/>
      <c r="AL40"/>
      <c r="AM40"/>
      <c r="AN40"/>
      <c r="AO40"/>
      <c r="AP40"/>
      <c r="AQ40"/>
      <c r="AR40"/>
      <c r="AS40"/>
      <c r="AT40"/>
      <c r="AU40"/>
      <c r="AV40"/>
      <c r="AW40"/>
    </row>
    <row r="41" spans="1:49" s="106" customFormat="1" ht="20.25" customHeight="1">
      <c r="A41" s="10" t="s">
        <v>292</v>
      </c>
      <c r="B41" s="894">
        <v>4</v>
      </c>
      <c r="C41" s="895">
        <v>934.1</v>
      </c>
      <c r="D41" s="979"/>
      <c r="E41" s="895"/>
      <c r="F41" s="894">
        <v>1</v>
      </c>
      <c r="G41" s="895">
        <v>255</v>
      </c>
      <c r="H41" s="894">
        <v>2</v>
      </c>
      <c r="I41" s="895">
        <v>515</v>
      </c>
      <c r="J41" s="894"/>
      <c r="K41" s="895"/>
      <c r="L41" s="894"/>
      <c r="M41" s="895"/>
      <c r="N41" s="894">
        <v>1</v>
      </c>
      <c r="O41" s="895">
        <v>298.5</v>
      </c>
      <c r="P41" s="894"/>
      <c r="Q41" s="895"/>
      <c r="R41" s="140">
        <f t="shared" si="5"/>
        <v>8</v>
      </c>
      <c r="S41" s="555">
        <f t="shared" si="5"/>
        <v>2002.6</v>
      </c>
      <c r="T41"/>
      <c r="U41"/>
      <c r="V41"/>
      <c r="W41"/>
      <c r="X41"/>
      <c r="Y41"/>
      <c r="Z41"/>
      <c r="AA41"/>
      <c r="AB41"/>
      <c r="AC41"/>
      <c r="AD41"/>
      <c r="AE41"/>
      <c r="AF41"/>
      <c r="AG41"/>
      <c r="AH41"/>
      <c r="AI41"/>
      <c r="AJ41"/>
      <c r="AK41"/>
      <c r="AL41"/>
      <c r="AM41"/>
      <c r="AN41"/>
      <c r="AO41"/>
      <c r="AP41"/>
      <c r="AQ41"/>
      <c r="AR41"/>
      <c r="AS41"/>
      <c r="AT41"/>
      <c r="AU41"/>
      <c r="AV41"/>
      <c r="AW41"/>
    </row>
    <row r="42" spans="1:49" s="106" customFormat="1" ht="20.25" customHeight="1" hidden="1">
      <c r="A42" s="10"/>
      <c r="B42" s="894"/>
      <c r="C42" s="895"/>
      <c r="D42" s="979"/>
      <c r="E42" s="895"/>
      <c r="F42" s="894"/>
      <c r="G42" s="895"/>
      <c r="H42" s="894"/>
      <c r="I42" s="895"/>
      <c r="J42" s="894"/>
      <c r="K42" s="895"/>
      <c r="L42" s="894"/>
      <c r="M42" s="895"/>
      <c r="N42" s="894"/>
      <c r="O42" s="895"/>
      <c r="P42" s="894"/>
      <c r="Q42" s="895"/>
      <c r="R42" s="140"/>
      <c r="S42" s="555"/>
      <c r="T42"/>
      <c r="U42"/>
      <c r="V42"/>
      <c r="W42"/>
      <c r="X42"/>
      <c r="Y42"/>
      <c r="Z42"/>
      <c r="AA42"/>
      <c r="AB42"/>
      <c r="AC42"/>
      <c r="AD42"/>
      <c r="AE42"/>
      <c r="AF42"/>
      <c r="AG42"/>
      <c r="AH42"/>
      <c r="AI42"/>
      <c r="AJ42"/>
      <c r="AK42"/>
      <c r="AL42"/>
      <c r="AM42"/>
      <c r="AN42"/>
      <c r="AO42"/>
      <c r="AP42"/>
      <c r="AQ42"/>
      <c r="AR42"/>
      <c r="AS42"/>
      <c r="AT42"/>
      <c r="AU42"/>
      <c r="AV42"/>
      <c r="AW42"/>
    </row>
    <row r="43" spans="1:49" s="106" customFormat="1" ht="20.25" customHeight="1">
      <c r="A43" s="10" t="s">
        <v>335</v>
      </c>
      <c r="B43" s="894"/>
      <c r="C43" s="895"/>
      <c r="D43" s="979"/>
      <c r="E43" s="895"/>
      <c r="F43" s="894"/>
      <c r="G43" s="895"/>
      <c r="H43" s="894"/>
      <c r="I43" s="895"/>
      <c r="J43" s="894">
        <v>1</v>
      </c>
      <c r="K43" s="895">
        <v>191.1</v>
      </c>
      <c r="L43" s="894"/>
      <c r="M43" s="895"/>
      <c r="N43" s="894"/>
      <c r="O43" s="895"/>
      <c r="P43" s="894"/>
      <c r="Q43" s="895"/>
      <c r="R43" s="140">
        <f t="shared" si="5"/>
        <v>1</v>
      </c>
      <c r="S43" s="555">
        <f t="shared" si="5"/>
        <v>191.1</v>
      </c>
      <c r="T43"/>
      <c r="U43"/>
      <c r="V43"/>
      <c r="W43"/>
      <c r="X43"/>
      <c r="Y43"/>
      <c r="Z43"/>
      <c r="AA43"/>
      <c r="AB43"/>
      <c r="AC43"/>
      <c r="AD43"/>
      <c r="AE43"/>
      <c r="AF43"/>
      <c r="AG43"/>
      <c r="AH43"/>
      <c r="AI43"/>
      <c r="AJ43"/>
      <c r="AK43"/>
      <c r="AL43"/>
      <c r="AM43"/>
      <c r="AN43"/>
      <c r="AO43"/>
      <c r="AP43"/>
      <c r="AQ43"/>
      <c r="AR43"/>
      <c r="AS43"/>
      <c r="AT43"/>
      <c r="AU43"/>
      <c r="AV43"/>
      <c r="AW43"/>
    </row>
    <row r="44" spans="1:49" s="106" customFormat="1" ht="20.25" customHeight="1">
      <c r="A44" s="10" t="s">
        <v>189</v>
      </c>
      <c r="B44" s="894"/>
      <c r="C44" s="895"/>
      <c r="D44" s="979">
        <v>1</v>
      </c>
      <c r="E44" s="895">
        <v>37.6</v>
      </c>
      <c r="F44" s="894">
        <v>2</v>
      </c>
      <c r="G44" s="895">
        <v>434.2</v>
      </c>
      <c r="H44" s="894">
        <v>1</v>
      </c>
      <c r="I44" s="895">
        <v>221.6</v>
      </c>
      <c r="J44" s="894">
        <v>1</v>
      </c>
      <c r="K44" s="895">
        <v>191.3</v>
      </c>
      <c r="L44" s="894">
        <v>1</v>
      </c>
      <c r="M44" s="895">
        <v>220.1</v>
      </c>
      <c r="N44" s="894"/>
      <c r="O44" s="895"/>
      <c r="P44" s="894"/>
      <c r="Q44" s="895"/>
      <c r="R44" s="140">
        <f t="shared" si="5"/>
        <v>6</v>
      </c>
      <c r="S44" s="555">
        <f t="shared" si="5"/>
        <v>1104.8</v>
      </c>
      <c r="T44"/>
      <c r="U44"/>
      <c r="V44"/>
      <c r="W44"/>
      <c r="X44"/>
      <c r="Y44"/>
      <c r="Z44"/>
      <c r="AA44"/>
      <c r="AB44"/>
      <c r="AC44"/>
      <c r="AD44"/>
      <c r="AE44"/>
      <c r="AF44"/>
      <c r="AG44"/>
      <c r="AH44"/>
      <c r="AI44"/>
      <c r="AJ44"/>
      <c r="AK44"/>
      <c r="AL44"/>
      <c r="AM44"/>
      <c r="AN44"/>
      <c r="AO44"/>
      <c r="AP44"/>
      <c r="AQ44"/>
      <c r="AR44"/>
      <c r="AS44"/>
      <c r="AT44"/>
      <c r="AU44"/>
      <c r="AV44"/>
      <c r="AW44"/>
    </row>
    <row r="45" spans="1:49" s="106" customFormat="1" ht="20.25" customHeight="1">
      <c r="A45" s="10" t="s">
        <v>301</v>
      </c>
      <c r="B45" s="894">
        <v>1</v>
      </c>
      <c r="C45" s="895">
        <v>228.8</v>
      </c>
      <c r="D45" s="895"/>
      <c r="E45" s="895"/>
      <c r="F45" s="894"/>
      <c r="G45" s="895"/>
      <c r="H45" s="894">
        <v>1</v>
      </c>
      <c r="I45" s="895">
        <v>214.3</v>
      </c>
      <c r="J45" s="894"/>
      <c r="K45" s="895"/>
      <c r="L45" s="894">
        <v>2</v>
      </c>
      <c r="M45" s="895">
        <v>568.8</v>
      </c>
      <c r="N45" s="894"/>
      <c r="O45" s="895"/>
      <c r="P45" s="894"/>
      <c r="Q45" s="895"/>
      <c r="R45" s="140">
        <f t="shared" si="5"/>
        <v>4</v>
      </c>
      <c r="S45" s="555">
        <f t="shared" si="5"/>
        <v>1011.8999999999999</v>
      </c>
      <c r="T45"/>
      <c r="U45"/>
      <c r="V45"/>
      <c r="W45"/>
      <c r="X45"/>
      <c r="Y45"/>
      <c r="Z45"/>
      <c r="AA45"/>
      <c r="AB45"/>
      <c r="AC45"/>
      <c r="AD45"/>
      <c r="AE45"/>
      <c r="AF45"/>
      <c r="AG45"/>
      <c r="AH45"/>
      <c r="AI45"/>
      <c r="AJ45"/>
      <c r="AK45"/>
      <c r="AL45"/>
      <c r="AM45"/>
      <c r="AN45"/>
      <c r="AO45"/>
      <c r="AP45"/>
      <c r="AQ45"/>
      <c r="AR45"/>
      <c r="AS45"/>
      <c r="AT45"/>
      <c r="AU45"/>
      <c r="AV45"/>
      <c r="AW45"/>
    </row>
    <row r="46" spans="1:49" s="106" customFormat="1" ht="20.25" customHeight="1">
      <c r="A46" s="10" t="s">
        <v>291</v>
      </c>
      <c r="B46" s="894"/>
      <c r="C46" s="895"/>
      <c r="D46" s="895"/>
      <c r="E46" s="895"/>
      <c r="F46" s="894"/>
      <c r="G46" s="895"/>
      <c r="H46" s="894"/>
      <c r="I46" s="895"/>
      <c r="J46" s="894"/>
      <c r="K46" s="895"/>
      <c r="L46" s="894">
        <v>2</v>
      </c>
      <c r="M46" s="895">
        <v>389.6</v>
      </c>
      <c r="N46" s="894"/>
      <c r="O46" s="895"/>
      <c r="P46" s="894"/>
      <c r="Q46" s="895"/>
      <c r="R46" s="140">
        <f t="shared" si="5"/>
        <v>2</v>
      </c>
      <c r="S46" s="555">
        <f t="shared" si="5"/>
        <v>389.6</v>
      </c>
      <c r="T46"/>
      <c r="U46"/>
      <c r="V46"/>
      <c r="W46"/>
      <c r="X46"/>
      <c r="Y46"/>
      <c r="Z46"/>
      <c r="AA46"/>
      <c r="AB46"/>
      <c r="AC46"/>
      <c r="AD46"/>
      <c r="AE46"/>
      <c r="AF46"/>
      <c r="AG46"/>
      <c r="AH46"/>
      <c r="AI46"/>
      <c r="AJ46"/>
      <c r="AK46"/>
      <c r="AL46"/>
      <c r="AM46"/>
      <c r="AN46"/>
      <c r="AO46"/>
      <c r="AP46"/>
      <c r="AQ46"/>
      <c r="AR46"/>
      <c r="AS46"/>
      <c r="AT46"/>
      <c r="AU46"/>
      <c r="AV46"/>
      <c r="AW46"/>
    </row>
    <row r="47" spans="1:49" s="106" customFormat="1" ht="20.25" customHeight="1" hidden="1">
      <c r="A47" s="10"/>
      <c r="B47" s="894"/>
      <c r="C47" s="895"/>
      <c r="D47" s="895"/>
      <c r="E47" s="895"/>
      <c r="F47" s="894"/>
      <c r="G47" s="895"/>
      <c r="H47" s="894"/>
      <c r="I47" s="895"/>
      <c r="J47" s="894"/>
      <c r="K47" s="895"/>
      <c r="L47" s="894"/>
      <c r="M47" s="895"/>
      <c r="N47" s="894"/>
      <c r="O47" s="895"/>
      <c r="P47" s="894"/>
      <c r="Q47" s="895"/>
      <c r="R47" s="140"/>
      <c r="S47" s="555"/>
      <c r="T47"/>
      <c r="U47"/>
      <c r="V47"/>
      <c r="W47"/>
      <c r="X47"/>
      <c r="Y47"/>
      <c r="Z47"/>
      <c r="AA47"/>
      <c r="AB47"/>
      <c r="AC47"/>
      <c r="AD47"/>
      <c r="AE47"/>
      <c r="AF47"/>
      <c r="AG47"/>
      <c r="AH47"/>
      <c r="AI47"/>
      <c r="AJ47"/>
      <c r="AK47"/>
      <c r="AL47"/>
      <c r="AM47"/>
      <c r="AN47"/>
      <c r="AO47"/>
      <c r="AP47"/>
      <c r="AQ47"/>
      <c r="AR47"/>
      <c r="AS47"/>
      <c r="AT47"/>
      <c r="AU47"/>
      <c r="AV47"/>
      <c r="AW47"/>
    </row>
    <row r="48" spans="1:49" s="106" customFormat="1" ht="21">
      <c r="A48" s="16" t="s">
        <v>224</v>
      </c>
      <c r="B48" s="908"/>
      <c r="C48" s="909"/>
      <c r="D48" s="909"/>
      <c r="E48" s="909"/>
      <c r="F48" s="908"/>
      <c r="G48" s="909"/>
      <c r="H48" s="908"/>
      <c r="I48" s="909"/>
      <c r="J48" s="908"/>
      <c r="K48" s="909"/>
      <c r="L48" s="908">
        <v>2</v>
      </c>
      <c r="M48" s="909">
        <v>634.8</v>
      </c>
      <c r="N48" s="908"/>
      <c r="O48" s="909"/>
      <c r="P48" s="908"/>
      <c r="Q48" s="909"/>
      <c r="R48" s="243">
        <f t="shared" si="5"/>
        <v>2</v>
      </c>
      <c r="S48" s="556">
        <f t="shared" si="5"/>
        <v>634.8</v>
      </c>
      <c r="T48"/>
      <c r="U48"/>
      <c r="V48"/>
      <c r="W48"/>
      <c r="X48"/>
      <c r="Y48"/>
      <c r="Z48"/>
      <c r="AA48"/>
      <c r="AB48"/>
      <c r="AC48"/>
      <c r="AD48"/>
      <c r="AE48"/>
      <c r="AF48"/>
      <c r="AG48"/>
      <c r="AH48"/>
      <c r="AI48"/>
      <c r="AJ48"/>
      <c r="AK48"/>
      <c r="AL48"/>
      <c r="AM48"/>
      <c r="AN48"/>
      <c r="AO48"/>
      <c r="AP48"/>
      <c r="AQ48"/>
      <c r="AR48"/>
      <c r="AS48"/>
      <c r="AT48"/>
      <c r="AU48"/>
      <c r="AV48"/>
      <c r="AW48"/>
    </row>
    <row r="49" spans="1:49" s="106" customFormat="1" ht="20.25" customHeight="1">
      <c r="A49" s="1088" t="s">
        <v>62</v>
      </c>
      <c r="B49" s="1127"/>
      <c r="C49" s="1128"/>
      <c r="D49" s="1128"/>
      <c r="E49" s="1128"/>
      <c r="F49" s="1127"/>
      <c r="G49" s="1128"/>
      <c r="H49" s="1127"/>
      <c r="I49" s="1128"/>
      <c r="J49" s="1127"/>
      <c r="K49" s="1128"/>
      <c r="L49" s="1127"/>
      <c r="M49" s="1128"/>
      <c r="N49" s="1127"/>
      <c r="O49" s="1128"/>
      <c r="P49" s="1127"/>
      <c r="Q49" s="1128"/>
      <c r="R49" s="1122"/>
      <c r="S49" s="1123"/>
      <c r="T49"/>
      <c r="U49"/>
      <c r="V49"/>
      <c r="W49"/>
      <c r="X49"/>
      <c r="Y49"/>
      <c r="Z49"/>
      <c r="AA49"/>
      <c r="AB49"/>
      <c r="AC49"/>
      <c r="AD49"/>
      <c r="AE49"/>
      <c r="AF49"/>
      <c r="AG49"/>
      <c r="AH49"/>
      <c r="AI49"/>
      <c r="AJ49"/>
      <c r="AK49"/>
      <c r="AL49"/>
      <c r="AM49"/>
      <c r="AN49"/>
      <c r="AO49"/>
      <c r="AP49"/>
      <c r="AQ49"/>
      <c r="AR49"/>
      <c r="AS49"/>
      <c r="AT49"/>
      <c r="AU49"/>
      <c r="AV49"/>
      <c r="AW49"/>
    </row>
    <row r="50" spans="1:49" s="106" customFormat="1" ht="20.25" customHeight="1">
      <c r="A50" s="774" t="s">
        <v>432</v>
      </c>
      <c r="B50" s="894">
        <v>1</v>
      </c>
      <c r="C50" s="895">
        <v>119</v>
      </c>
      <c r="D50" s="979"/>
      <c r="E50" s="895"/>
      <c r="F50" s="894"/>
      <c r="G50" s="895"/>
      <c r="H50" s="894">
        <v>1</v>
      </c>
      <c r="I50" s="895">
        <v>143</v>
      </c>
      <c r="J50" s="894"/>
      <c r="K50" s="895"/>
      <c r="L50" s="894">
        <v>1</v>
      </c>
      <c r="M50" s="895">
        <v>123.4</v>
      </c>
      <c r="N50" s="894"/>
      <c r="O50" s="895"/>
      <c r="P50" s="894"/>
      <c r="Q50" s="895"/>
      <c r="R50" s="140">
        <f>SUM(B50,L50,D50,P50,F50,H50,J50,N50)</f>
        <v>3</v>
      </c>
      <c r="S50" s="555">
        <f>SUM(C50,M50,E50,Q50,G50,I50,K50,O50)</f>
        <v>385.4</v>
      </c>
      <c r="T50"/>
      <c r="U50"/>
      <c r="V50"/>
      <c r="W50"/>
      <c r="X50"/>
      <c r="Y50"/>
      <c r="Z50"/>
      <c r="AA50"/>
      <c r="AB50"/>
      <c r="AC50"/>
      <c r="AD50"/>
      <c r="AE50"/>
      <c r="AF50"/>
      <c r="AG50"/>
      <c r="AH50"/>
      <c r="AI50"/>
      <c r="AJ50"/>
      <c r="AK50"/>
      <c r="AL50"/>
      <c r="AM50"/>
      <c r="AN50"/>
      <c r="AO50"/>
      <c r="AP50"/>
      <c r="AQ50"/>
      <c r="AR50"/>
      <c r="AS50"/>
      <c r="AT50"/>
      <c r="AU50"/>
      <c r="AV50"/>
      <c r="AW50"/>
    </row>
    <row r="51" spans="1:49" s="106" customFormat="1" ht="20.25" customHeight="1">
      <c r="A51" s="774" t="s">
        <v>338</v>
      </c>
      <c r="B51" s="894"/>
      <c r="C51" s="895"/>
      <c r="D51" s="895"/>
      <c r="E51" s="895"/>
      <c r="F51" s="894"/>
      <c r="G51" s="895"/>
      <c r="H51" s="894"/>
      <c r="I51" s="895"/>
      <c r="J51" s="894"/>
      <c r="K51" s="895"/>
      <c r="L51" s="894">
        <v>1</v>
      </c>
      <c r="M51" s="895">
        <v>221.1</v>
      </c>
      <c r="N51" s="894"/>
      <c r="O51" s="895"/>
      <c r="P51" s="894"/>
      <c r="Q51" s="895"/>
      <c r="R51" s="140">
        <f aca="true" t="shared" si="6" ref="R51:R66">SUM(B51,L51,D51,P51,F51,H51,J51,N51)</f>
        <v>1</v>
      </c>
      <c r="S51" s="555">
        <f aca="true" t="shared" si="7" ref="S51:S66">SUM(C51,M51,E51,Q51,G51,I51,K51,O51)</f>
        <v>221.1</v>
      </c>
      <c r="T51"/>
      <c r="U51"/>
      <c r="V51"/>
      <c r="W51"/>
      <c r="X51"/>
      <c r="Y51"/>
      <c r="Z51"/>
      <c r="AA51"/>
      <c r="AB51"/>
      <c r="AC51"/>
      <c r="AD51"/>
      <c r="AE51"/>
      <c r="AF51"/>
      <c r="AG51"/>
      <c r="AH51"/>
      <c r="AI51"/>
      <c r="AJ51"/>
      <c r="AK51"/>
      <c r="AL51"/>
      <c r="AM51"/>
      <c r="AN51"/>
      <c r="AO51"/>
      <c r="AP51"/>
      <c r="AQ51"/>
      <c r="AR51"/>
      <c r="AS51"/>
      <c r="AT51"/>
      <c r="AU51"/>
      <c r="AV51"/>
      <c r="AW51"/>
    </row>
    <row r="52" spans="1:49" s="106" customFormat="1" ht="20.25" customHeight="1">
      <c r="A52" s="774" t="s">
        <v>137</v>
      </c>
      <c r="B52" s="894"/>
      <c r="C52" s="895"/>
      <c r="D52" s="895"/>
      <c r="E52" s="895"/>
      <c r="F52" s="894"/>
      <c r="G52" s="895"/>
      <c r="H52" s="894">
        <v>1</v>
      </c>
      <c r="I52" s="895">
        <v>158.3</v>
      </c>
      <c r="J52" s="894">
        <v>1</v>
      </c>
      <c r="K52" s="895">
        <v>149.5</v>
      </c>
      <c r="L52" s="894"/>
      <c r="M52" s="895"/>
      <c r="N52" s="894"/>
      <c r="O52" s="895"/>
      <c r="P52" s="894"/>
      <c r="Q52" s="895"/>
      <c r="R52" s="140">
        <f t="shared" si="6"/>
        <v>2</v>
      </c>
      <c r="S52" s="555">
        <f t="shared" si="7"/>
        <v>307.8</v>
      </c>
      <c r="T52"/>
      <c r="U52"/>
      <c r="V52"/>
      <c r="W52"/>
      <c r="X52"/>
      <c r="Y52"/>
      <c r="Z52"/>
      <c r="AA52"/>
      <c r="AB52"/>
      <c r="AC52"/>
      <c r="AD52"/>
      <c r="AE52"/>
      <c r="AF52"/>
      <c r="AG52"/>
      <c r="AH52"/>
      <c r="AI52"/>
      <c r="AJ52"/>
      <c r="AK52"/>
      <c r="AL52"/>
      <c r="AM52"/>
      <c r="AN52"/>
      <c r="AO52"/>
      <c r="AP52"/>
      <c r="AQ52"/>
      <c r="AR52"/>
      <c r="AS52"/>
      <c r="AT52"/>
      <c r="AU52"/>
      <c r="AV52"/>
      <c r="AW52"/>
    </row>
    <row r="53" spans="1:49" s="106" customFormat="1" ht="20.25" customHeight="1">
      <c r="A53" s="774" t="s">
        <v>340</v>
      </c>
      <c r="B53" s="894"/>
      <c r="C53" s="895"/>
      <c r="D53" s="979"/>
      <c r="E53" s="895"/>
      <c r="F53" s="894"/>
      <c r="G53" s="895"/>
      <c r="H53" s="894">
        <v>3</v>
      </c>
      <c r="I53" s="895">
        <v>436.3</v>
      </c>
      <c r="J53" s="894">
        <v>1</v>
      </c>
      <c r="K53" s="895">
        <v>134.9</v>
      </c>
      <c r="L53" s="894">
        <v>2</v>
      </c>
      <c r="M53" s="895">
        <v>251.8</v>
      </c>
      <c r="N53" s="894"/>
      <c r="O53" s="895"/>
      <c r="P53" s="894">
        <v>1</v>
      </c>
      <c r="Q53" s="895">
        <v>148.7</v>
      </c>
      <c r="R53" s="140">
        <f t="shared" si="6"/>
        <v>7</v>
      </c>
      <c r="S53" s="555">
        <f t="shared" si="7"/>
        <v>971.6999999999999</v>
      </c>
      <c r="T53"/>
      <c r="U53"/>
      <c r="V53"/>
      <c r="W53"/>
      <c r="X53"/>
      <c r="Y53"/>
      <c r="Z53"/>
      <c r="AA53"/>
      <c r="AB53"/>
      <c r="AC53"/>
      <c r="AD53"/>
      <c r="AE53"/>
      <c r="AF53"/>
      <c r="AG53"/>
      <c r="AH53"/>
      <c r="AI53"/>
      <c r="AJ53"/>
      <c r="AK53"/>
      <c r="AL53"/>
      <c r="AM53"/>
      <c r="AN53"/>
      <c r="AO53"/>
      <c r="AP53"/>
      <c r="AQ53"/>
      <c r="AR53"/>
      <c r="AS53"/>
      <c r="AT53"/>
      <c r="AU53"/>
      <c r="AV53"/>
      <c r="AW53"/>
    </row>
    <row r="54" spans="1:19" s="52" customFormat="1" ht="23.25" customHeight="1">
      <c r="A54" s="774" t="s">
        <v>393</v>
      </c>
      <c r="B54" s="897"/>
      <c r="C54" s="898"/>
      <c r="D54" s="898"/>
      <c r="E54" s="898"/>
      <c r="F54" s="897"/>
      <c r="G54" s="898"/>
      <c r="H54" s="897"/>
      <c r="I54" s="898"/>
      <c r="J54" s="897"/>
      <c r="K54" s="898"/>
      <c r="L54" s="897">
        <v>1</v>
      </c>
      <c r="M54" s="898">
        <v>252.2</v>
      </c>
      <c r="N54" s="897"/>
      <c r="O54" s="898"/>
      <c r="P54" s="897"/>
      <c r="Q54" s="898"/>
      <c r="R54" s="140">
        <f t="shared" si="6"/>
        <v>1</v>
      </c>
      <c r="S54" s="555">
        <f t="shared" si="7"/>
        <v>252.2</v>
      </c>
    </row>
    <row r="55" spans="1:19" s="52" customFormat="1" ht="23.25" customHeight="1">
      <c r="A55" s="774" t="s">
        <v>295</v>
      </c>
      <c r="B55" s="897"/>
      <c r="C55" s="899"/>
      <c r="D55" s="899"/>
      <c r="E55" s="899"/>
      <c r="F55" s="897"/>
      <c r="G55" s="899"/>
      <c r="H55" s="897"/>
      <c r="I55" s="899"/>
      <c r="J55" s="897"/>
      <c r="K55" s="899"/>
      <c r="L55" s="897">
        <v>1</v>
      </c>
      <c r="M55" s="899">
        <v>205.4</v>
      </c>
      <c r="N55" s="897">
        <v>1</v>
      </c>
      <c r="O55" s="899">
        <v>255.4</v>
      </c>
      <c r="P55" s="897"/>
      <c r="Q55" s="898"/>
      <c r="R55" s="140">
        <f t="shared" si="6"/>
        <v>2</v>
      </c>
      <c r="S55" s="555">
        <f t="shared" si="7"/>
        <v>460.8</v>
      </c>
    </row>
    <row r="56" spans="1:19" s="52" customFormat="1" ht="23.25" customHeight="1">
      <c r="A56" s="774" t="s">
        <v>546</v>
      </c>
      <c r="B56" s="897"/>
      <c r="C56" s="899"/>
      <c r="D56" s="899"/>
      <c r="E56" s="899"/>
      <c r="F56" s="897">
        <v>2</v>
      </c>
      <c r="G56" s="899">
        <v>448.5</v>
      </c>
      <c r="H56" s="897"/>
      <c r="I56" s="899"/>
      <c r="J56" s="897">
        <v>1</v>
      </c>
      <c r="K56" s="899">
        <v>179.4</v>
      </c>
      <c r="L56" s="897">
        <v>1</v>
      </c>
      <c r="M56" s="899">
        <v>201.4</v>
      </c>
      <c r="N56" s="897"/>
      <c r="O56" s="899"/>
      <c r="P56" s="897"/>
      <c r="Q56" s="897"/>
      <c r="R56" s="140">
        <f t="shared" si="6"/>
        <v>4</v>
      </c>
      <c r="S56" s="555">
        <f t="shared" si="7"/>
        <v>829.3</v>
      </c>
    </row>
    <row r="57" spans="1:26" s="52" customFormat="1" ht="23.25" customHeight="1">
      <c r="A57" s="774" t="s">
        <v>341</v>
      </c>
      <c r="B57" s="897">
        <v>1</v>
      </c>
      <c r="C57" s="899">
        <v>175.2</v>
      </c>
      <c r="D57" s="983"/>
      <c r="E57" s="899"/>
      <c r="F57" s="897"/>
      <c r="G57" s="899"/>
      <c r="H57" s="897"/>
      <c r="I57" s="899"/>
      <c r="J57" s="897"/>
      <c r="K57" s="899"/>
      <c r="L57" s="897"/>
      <c r="M57" s="899"/>
      <c r="N57" s="897"/>
      <c r="O57" s="899"/>
      <c r="P57" s="897"/>
      <c r="Q57" s="897"/>
      <c r="R57" s="140">
        <f t="shared" si="6"/>
        <v>1</v>
      </c>
      <c r="S57" s="555">
        <f t="shared" si="7"/>
        <v>175.2</v>
      </c>
      <c r="T57" s="149"/>
      <c r="U57" s="149"/>
      <c r="V57" s="149"/>
      <c r="W57" s="149"/>
      <c r="X57" s="149"/>
      <c r="Y57" s="149"/>
      <c r="Z57" s="149"/>
    </row>
    <row r="58" spans="1:26" s="52" customFormat="1" ht="23.25" customHeight="1" hidden="1">
      <c r="A58" s="774"/>
      <c r="B58" s="897"/>
      <c r="C58" s="899"/>
      <c r="D58" s="983"/>
      <c r="E58" s="899"/>
      <c r="F58" s="897"/>
      <c r="G58" s="899"/>
      <c r="H58" s="897"/>
      <c r="I58" s="899"/>
      <c r="J58" s="897"/>
      <c r="K58" s="899"/>
      <c r="L58" s="897"/>
      <c r="M58" s="899"/>
      <c r="N58" s="897"/>
      <c r="O58" s="899"/>
      <c r="P58" s="897"/>
      <c r="Q58" s="897"/>
      <c r="R58" s="140"/>
      <c r="S58" s="555"/>
      <c r="T58" s="149"/>
      <c r="U58" s="149"/>
      <c r="V58" s="149"/>
      <c r="W58" s="149"/>
      <c r="X58" s="149"/>
      <c r="Y58" s="149"/>
      <c r="Z58" s="149"/>
    </row>
    <row r="59" spans="1:49" s="106" customFormat="1" ht="20.25" customHeight="1">
      <c r="A59" s="774" t="s">
        <v>35</v>
      </c>
      <c r="B59" s="894">
        <v>2</v>
      </c>
      <c r="C59" s="895">
        <v>284.8</v>
      </c>
      <c r="D59" s="979"/>
      <c r="E59" s="895"/>
      <c r="F59" s="894">
        <v>2</v>
      </c>
      <c r="G59" s="895">
        <v>254.1</v>
      </c>
      <c r="H59" s="894"/>
      <c r="I59" s="895"/>
      <c r="J59" s="894">
        <v>2</v>
      </c>
      <c r="K59" s="895">
        <v>197.6</v>
      </c>
      <c r="L59" s="894">
        <v>2</v>
      </c>
      <c r="M59" s="895">
        <v>250.4</v>
      </c>
      <c r="N59" s="894">
        <v>1</v>
      </c>
      <c r="O59" s="895">
        <v>168.5</v>
      </c>
      <c r="P59" s="894">
        <v>1</v>
      </c>
      <c r="Q59" s="895">
        <v>144.6</v>
      </c>
      <c r="R59" s="140">
        <f>SUM(B59,L59,D59,P59,F59,H59,J59,N59)</f>
        <v>10</v>
      </c>
      <c r="S59" s="555">
        <f>SUM(C59,M59,E59,Q59,G59,I59,K59,O59)</f>
        <v>1300</v>
      </c>
      <c r="T59"/>
      <c r="U59"/>
      <c r="V59"/>
      <c r="W59"/>
      <c r="X59"/>
      <c r="Y59"/>
      <c r="Z59"/>
      <c r="AA59"/>
      <c r="AB59"/>
      <c r="AC59"/>
      <c r="AD59"/>
      <c r="AE59"/>
      <c r="AF59"/>
      <c r="AG59"/>
      <c r="AH59"/>
      <c r="AI59"/>
      <c r="AJ59"/>
      <c r="AK59"/>
      <c r="AL59"/>
      <c r="AM59"/>
      <c r="AN59"/>
      <c r="AO59"/>
      <c r="AP59"/>
      <c r="AQ59"/>
      <c r="AR59"/>
      <c r="AS59"/>
      <c r="AT59"/>
      <c r="AU59"/>
      <c r="AV59"/>
      <c r="AW59"/>
    </row>
    <row r="60" spans="1:26" s="52" customFormat="1" ht="23.25" customHeight="1">
      <c r="A60" s="10" t="s">
        <v>640</v>
      </c>
      <c r="B60" s="897">
        <v>3</v>
      </c>
      <c r="C60" s="899">
        <v>431.4</v>
      </c>
      <c r="D60" s="899"/>
      <c r="E60" s="899"/>
      <c r="F60" s="897"/>
      <c r="G60" s="899"/>
      <c r="H60" s="897">
        <v>3</v>
      </c>
      <c r="I60" s="899">
        <v>572</v>
      </c>
      <c r="J60" s="897">
        <v>1</v>
      </c>
      <c r="K60" s="899">
        <v>134.8</v>
      </c>
      <c r="L60" s="897">
        <v>2</v>
      </c>
      <c r="M60" s="899">
        <v>317.5</v>
      </c>
      <c r="N60" s="897"/>
      <c r="O60" s="899"/>
      <c r="P60" s="897"/>
      <c r="Q60" s="897"/>
      <c r="R60" s="140">
        <f>SUM(B60,L60,D60,P60,F60,H60,J60,N60)</f>
        <v>9</v>
      </c>
      <c r="S60" s="555">
        <f>SUM(C60,M60,E60,Q60,G60,I60,K60,O60)</f>
        <v>1455.7</v>
      </c>
      <c r="T60" s="149"/>
      <c r="U60" s="149"/>
      <c r="V60" s="149"/>
      <c r="W60" s="149"/>
      <c r="X60" s="149"/>
      <c r="Y60" s="149"/>
      <c r="Z60" s="149"/>
    </row>
    <row r="61" spans="1:26" s="52" customFormat="1" ht="23.25" customHeight="1">
      <c r="A61" s="10" t="s">
        <v>158</v>
      </c>
      <c r="B61" s="897">
        <v>2</v>
      </c>
      <c r="C61" s="899">
        <v>240.5</v>
      </c>
      <c r="D61" s="983"/>
      <c r="E61" s="899"/>
      <c r="F61" s="897">
        <v>3</v>
      </c>
      <c r="G61" s="899">
        <v>448.7</v>
      </c>
      <c r="H61" s="897">
        <v>6</v>
      </c>
      <c r="I61" s="899">
        <v>878.9</v>
      </c>
      <c r="J61" s="897">
        <v>1</v>
      </c>
      <c r="K61" s="899">
        <v>128.5</v>
      </c>
      <c r="L61" s="897">
        <v>5</v>
      </c>
      <c r="M61" s="899">
        <v>683</v>
      </c>
      <c r="N61" s="897"/>
      <c r="O61" s="899"/>
      <c r="P61" s="897">
        <v>1</v>
      </c>
      <c r="Q61" s="897">
        <v>145.5</v>
      </c>
      <c r="R61" s="140">
        <f t="shared" si="6"/>
        <v>18</v>
      </c>
      <c r="S61" s="555">
        <f t="shared" si="7"/>
        <v>2525.1</v>
      </c>
      <c r="T61" s="149"/>
      <c r="U61" s="149"/>
      <c r="V61" s="149"/>
      <c r="W61" s="149"/>
      <c r="X61" s="149"/>
      <c r="Y61" s="149"/>
      <c r="Z61" s="149"/>
    </row>
    <row r="62" spans="1:26" s="52" customFormat="1" ht="23.25" customHeight="1">
      <c r="A62" s="10" t="s">
        <v>36</v>
      </c>
      <c r="B62" s="897">
        <v>1</v>
      </c>
      <c r="C62" s="899">
        <v>231.2</v>
      </c>
      <c r="D62" s="983"/>
      <c r="E62" s="899"/>
      <c r="F62" s="897">
        <v>1</v>
      </c>
      <c r="G62" s="899">
        <v>217.1</v>
      </c>
      <c r="H62" s="897"/>
      <c r="I62" s="899"/>
      <c r="J62" s="897"/>
      <c r="K62" s="899"/>
      <c r="L62" s="897">
        <v>2</v>
      </c>
      <c r="M62" s="899">
        <v>309.1</v>
      </c>
      <c r="N62" s="897"/>
      <c r="O62" s="899"/>
      <c r="P62" s="897"/>
      <c r="Q62" s="897"/>
      <c r="R62" s="140">
        <f>SUM(B62,L62,D62,P62,F62,H62,J62,N62)</f>
        <v>4</v>
      </c>
      <c r="S62" s="555">
        <f>SUM(C62,M62,E62,Q62,G62,I62,K62,O62)</f>
        <v>757.4</v>
      </c>
      <c r="T62" s="149"/>
      <c r="U62" s="149"/>
      <c r="V62" s="149"/>
      <c r="W62" s="149"/>
      <c r="X62" s="149"/>
      <c r="Y62" s="149"/>
      <c r="Z62" s="149"/>
    </row>
    <row r="63" spans="1:26" s="52" customFormat="1" ht="23.25" customHeight="1">
      <c r="A63" s="10" t="s">
        <v>229</v>
      </c>
      <c r="B63" s="897"/>
      <c r="C63" s="899"/>
      <c r="D63" s="983"/>
      <c r="E63" s="899"/>
      <c r="F63" s="897"/>
      <c r="G63" s="899"/>
      <c r="H63" s="897">
        <v>2</v>
      </c>
      <c r="I63" s="899">
        <v>352.8</v>
      </c>
      <c r="J63" s="897"/>
      <c r="K63" s="899"/>
      <c r="L63" s="897">
        <v>1</v>
      </c>
      <c r="M63" s="899">
        <v>193.3</v>
      </c>
      <c r="N63" s="897"/>
      <c r="O63" s="899"/>
      <c r="P63" s="897"/>
      <c r="Q63" s="897"/>
      <c r="R63" s="140">
        <f t="shared" si="6"/>
        <v>3</v>
      </c>
      <c r="S63" s="555">
        <f t="shared" si="7"/>
        <v>546.1</v>
      </c>
      <c r="T63" s="149"/>
      <c r="U63" s="149"/>
      <c r="V63" s="149"/>
      <c r="W63" s="149"/>
      <c r="X63" s="149"/>
      <c r="Y63" s="149"/>
      <c r="Z63" s="149"/>
    </row>
    <row r="64" spans="1:26" s="52" customFormat="1" ht="23.25" customHeight="1">
      <c r="A64" s="10" t="s">
        <v>181</v>
      </c>
      <c r="B64" s="897"/>
      <c r="C64" s="899"/>
      <c r="D64" s="983"/>
      <c r="E64" s="899"/>
      <c r="F64" s="897">
        <v>1</v>
      </c>
      <c r="G64" s="899">
        <v>211.8</v>
      </c>
      <c r="H64" s="897"/>
      <c r="I64" s="899"/>
      <c r="J64" s="897"/>
      <c r="K64" s="899"/>
      <c r="L64" s="897"/>
      <c r="M64" s="899"/>
      <c r="N64" s="897"/>
      <c r="O64" s="899"/>
      <c r="P64" s="897"/>
      <c r="Q64" s="897"/>
      <c r="R64" s="140">
        <f t="shared" si="6"/>
        <v>1</v>
      </c>
      <c r="S64" s="555">
        <f t="shared" si="7"/>
        <v>211.8</v>
      </c>
      <c r="T64" s="149"/>
      <c r="U64" s="149"/>
      <c r="V64" s="149"/>
      <c r="W64" s="149"/>
      <c r="X64" s="149"/>
      <c r="Y64" s="149"/>
      <c r="Z64" s="149"/>
    </row>
    <row r="65" spans="1:26" s="52" customFormat="1" ht="23.25" customHeight="1">
      <c r="A65" s="774" t="s">
        <v>37</v>
      </c>
      <c r="B65" s="897">
        <v>2</v>
      </c>
      <c r="C65" s="899">
        <v>395.8</v>
      </c>
      <c r="D65" s="983"/>
      <c r="E65" s="899"/>
      <c r="F65" s="897">
        <v>4</v>
      </c>
      <c r="G65" s="899">
        <v>725.5</v>
      </c>
      <c r="H65" s="897">
        <v>2</v>
      </c>
      <c r="I65" s="899">
        <v>406.9</v>
      </c>
      <c r="J65" s="897"/>
      <c r="K65" s="899"/>
      <c r="L65" s="897">
        <v>3</v>
      </c>
      <c r="M65" s="899">
        <v>541.2</v>
      </c>
      <c r="N65" s="897"/>
      <c r="O65" s="899"/>
      <c r="P65" s="897"/>
      <c r="Q65" s="897"/>
      <c r="R65" s="140">
        <f t="shared" si="6"/>
        <v>11</v>
      </c>
      <c r="S65" s="555">
        <f t="shared" si="7"/>
        <v>2069.4</v>
      </c>
      <c r="T65" s="149"/>
      <c r="U65" s="149"/>
      <c r="V65" s="149"/>
      <c r="W65" s="149"/>
      <c r="X65" s="149"/>
      <c r="Y65" s="149"/>
      <c r="Z65" s="149"/>
    </row>
    <row r="66" spans="1:26" s="52" customFormat="1" ht="23.25" customHeight="1">
      <c r="A66" s="774" t="s">
        <v>297</v>
      </c>
      <c r="B66" s="897"/>
      <c r="C66" s="899"/>
      <c r="D66" s="899"/>
      <c r="E66" s="899"/>
      <c r="F66" s="897">
        <v>1</v>
      </c>
      <c r="G66" s="899">
        <v>123.7</v>
      </c>
      <c r="H66" s="897"/>
      <c r="I66" s="899"/>
      <c r="J66" s="897"/>
      <c r="K66" s="899"/>
      <c r="L66" s="897"/>
      <c r="M66" s="899"/>
      <c r="N66" s="897"/>
      <c r="O66" s="899"/>
      <c r="P66" s="897"/>
      <c r="Q66" s="897"/>
      <c r="R66" s="140">
        <f t="shared" si="6"/>
        <v>1</v>
      </c>
      <c r="S66" s="555">
        <f t="shared" si="7"/>
        <v>123.7</v>
      </c>
      <c r="T66" s="149"/>
      <c r="U66" s="149"/>
      <c r="V66" s="149"/>
      <c r="W66" s="149"/>
      <c r="X66" s="149"/>
      <c r="Y66" s="149"/>
      <c r="Z66" s="149"/>
    </row>
    <row r="67" spans="1:26" s="52" customFormat="1" ht="23.25" customHeight="1">
      <c r="A67" s="774" t="s">
        <v>343</v>
      </c>
      <c r="B67" s="897"/>
      <c r="C67" s="899"/>
      <c r="D67" s="899"/>
      <c r="E67" s="899"/>
      <c r="F67" s="897"/>
      <c r="G67" s="899"/>
      <c r="H67" s="897">
        <v>2</v>
      </c>
      <c r="I67" s="899">
        <v>471</v>
      </c>
      <c r="J67" s="897"/>
      <c r="K67" s="899"/>
      <c r="L67" s="897">
        <v>1</v>
      </c>
      <c r="M67" s="899">
        <v>246</v>
      </c>
      <c r="N67" s="897">
        <v>1</v>
      </c>
      <c r="O67" s="899">
        <v>298.6</v>
      </c>
      <c r="P67" s="897"/>
      <c r="Q67" s="897"/>
      <c r="R67" s="140">
        <f aca="true" t="shared" si="8" ref="R67:S73">SUM(B67,L67,D67,P67,F67,H67,J67,N67)</f>
        <v>4</v>
      </c>
      <c r="S67" s="555">
        <f t="shared" si="8"/>
        <v>1015.6</v>
      </c>
      <c r="T67" s="149"/>
      <c r="U67" s="149"/>
      <c r="V67" s="149"/>
      <c r="W67" s="149"/>
      <c r="X67" s="149"/>
      <c r="Y67" s="149"/>
      <c r="Z67" s="149"/>
    </row>
    <row r="68" spans="1:26" s="52" customFormat="1" ht="23.25" customHeight="1">
      <c r="A68" s="10" t="s">
        <v>38</v>
      </c>
      <c r="B68" s="897">
        <v>3</v>
      </c>
      <c r="C68" s="899">
        <v>486.9</v>
      </c>
      <c r="D68" s="983"/>
      <c r="E68" s="899"/>
      <c r="F68" s="897">
        <v>4</v>
      </c>
      <c r="G68" s="899">
        <v>765.4</v>
      </c>
      <c r="H68" s="897">
        <v>3</v>
      </c>
      <c r="I68" s="899">
        <v>563.5</v>
      </c>
      <c r="J68" s="897">
        <v>1</v>
      </c>
      <c r="K68" s="899">
        <v>187.7</v>
      </c>
      <c r="L68" s="897">
        <v>2</v>
      </c>
      <c r="M68" s="899">
        <v>374.9</v>
      </c>
      <c r="N68" s="897"/>
      <c r="O68" s="899"/>
      <c r="P68" s="897">
        <v>1</v>
      </c>
      <c r="Q68" s="897">
        <v>203.2</v>
      </c>
      <c r="R68" s="140">
        <f t="shared" si="8"/>
        <v>14</v>
      </c>
      <c r="S68" s="555">
        <f t="shared" si="8"/>
        <v>2581.6</v>
      </c>
      <c r="T68" s="149"/>
      <c r="U68" s="149"/>
      <c r="V68" s="149"/>
      <c r="W68" s="149"/>
      <c r="X68" s="149"/>
      <c r="Y68" s="149"/>
      <c r="Z68" s="149"/>
    </row>
    <row r="69" spans="1:71" s="59" customFormat="1" ht="23.25" customHeight="1">
      <c r="A69" s="10" t="s">
        <v>39</v>
      </c>
      <c r="B69" s="897">
        <v>2</v>
      </c>
      <c r="C69" s="899">
        <v>287.2</v>
      </c>
      <c r="D69" s="899"/>
      <c r="E69" s="899"/>
      <c r="F69" s="897">
        <v>1</v>
      </c>
      <c r="G69" s="899">
        <v>176.3</v>
      </c>
      <c r="H69" s="897">
        <v>2</v>
      </c>
      <c r="I69" s="899">
        <v>279.6</v>
      </c>
      <c r="J69" s="897">
        <v>1</v>
      </c>
      <c r="K69" s="899">
        <v>166.8</v>
      </c>
      <c r="L69" s="897">
        <v>2</v>
      </c>
      <c r="M69" s="899">
        <v>290</v>
      </c>
      <c r="N69" s="897"/>
      <c r="O69" s="899"/>
      <c r="P69" s="897">
        <v>1</v>
      </c>
      <c r="Q69" s="897">
        <v>150</v>
      </c>
      <c r="R69" s="140">
        <f t="shared" si="8"/>
        <v>9</v>
      </c>
      <c r="S69" s="555">
        <f t="shared" si="8"/>
        <v>1349.8999999999999</v>
      </c>
      <c r="T69" s="149"/>
      <c r="U69" s="149"/>
      <c r="V69" s="149"/>
      <c r="W69" s="149"/>
      <c r="X69" s="149"/>
      <c r="Y69" s="149"/>
      <c r="Z69" s="149"/>
      <c r="AA69" s="52"/>
      <c r="AB69" s="52"/>
      <c r="AC69" s="52"/>
      <c r="AD69" s="52"/>
      <c r="AE69" s="52"/>
      <c r="AF69" s="52"/>
      <c r="AG69" s="52"/>
      <c r="AH69" s="52"/>
      <c r="AI69" s="52"/>
      <c r="AJ69" s="52"/>
      <c r="AK69" s="52"/>
      <c r="AL69" s="52"/>
      <c r="AM69" s="52"/>
      <c r="AN69" s="52"/>
      <c r="AO69"/>
      <c r="AP69"/>
      <c r="AQ69"/>
      <c r="AR69"/>
      <c r="AS69"/>
      <c r="AT69"/>
      <c r="AU69"/>
      <c r="AV69"/>
      <c r="AW69"/>
      <c r="AX69"/>
      <c r="AY69"/>
      <c r="AZ69"/>
      <c r="BA69"/>
      <c r="BB69"/>
      <c r="BC69"/>
      <c r="BD69"/>
      <c r="BE69"/>
      <c r="BF69"/>
      <c r="BG69"/>
      <c r="BH69"/>
      <c r="BI69"/>
      <c r="BJ69"/>
      <c r="BK69"/>
      <c r="BL69"/>
      <c r="BM69"/>
      <c r="BN69"/>
      <c r="BO69"/>
      <c r="BP69"/>
      <c r="BQ69"/>
      <c r="BR69"/>
      <c r="BS69"/>
    </row>
    <row r="70" spans="1:71" s="59" customFormat="1" ht="23.25" customHeight="1">
      <c r="A70" s="10" t="s">
        <v>345</v>
      </c>
      <c r="B70" s="897"/>
      <c r="C70" s="899"/>
      <c r="D70" s="899"/>
      <c r="E70" s="899"/>
      <c r="F70" s="897"/>
      <c r="G70" s="899"/>
      <c r="H70" s="897"/>
      <c r="I70" s="899"/>
      <c r="J70" s="897"/>
      <c r="K70" s="899"/>
      <c r="L70" s="897">
        <v>1</v>
      </c>
      <c r="M70" s="899">
        <v>181.7</v>
      </c>
      <c r="N70" s="897">
        <v>1</v>
      </c>
      <c r="O70" s="899">
        <v>257.5</v>
      </c>
      <c r="P70" s="897"/>
      <c r="Q70" s="897"/>
      <c r="R70" s="140">
        <f t="shared" si="8"/>
        <v>2</v>
      </c>
      <c r="S70" s="555">
        <f t="shared" si="8"/>
        <v>439.2</v>
      </c>
      <c r="T70" s="149"/>
      <c r="U70" s="149"/>
      <c r="V70" s="149"/>
      <c r="W70" s="149"/>
      <c r="X70" s="149"/>
      <c r="Y70" s="149"/>
      <c r="Z70" s="149"/>
      <c r="AA70" s="52"/>
      <c r="AB70" s="52"/>
      <c r="AC70" s="52"/>
      <c r="AD70" s="52"/>
      <c r="AE70" s="52"/>
      <c r="AF70" s="52"/>
      <c r="AG70" s="52"/>
      <c r="AH70" s="52"/>
      <c r="AI70" s="52"/>
      <c r="AJ70" s="52"/>
      <c r="AK70" s="52"/>
      <c r="AL70" s="52"/>
      <c r="AM70" s="52"/>
      <c r="AN70" s="52"/>
      <c r="AO70"/>
      <c r="AP70"/>
      <c r="AQ70"/>
      <c r="AR70"/>
      <c r="AS70"/>
      <c r="AT70"/>
      <c r="AU70"/>
      <c r="AV70"/>
      <c r="AW70"/>
      <c r="AX70"/>
      <c r="AY70"/>
      <c r="AZ70"/>
      <c r="BA70"/>
      <c r="BB70"/>
      <c r="BC70"/>
      <c r="BD70"/>
      <c r="BE70"/>
      <c r="BF70"/>
      <c r="BG70"/>
      <c r="BH70"/>
      <c r="BI70"/>
      <c r="BJ70"/>
      <c r="BK70"/>
      <c r="BL70"/>
      <c r="BM70"/>
      <c r="BN70"/>
      <c r="BO70"/>
      <c r="BP70"/>
      <c r="BQ70"/>
      <c r="BR70"/>
      <c r="BS70"/>
    </row>
    <row r="71" spans="1:71" s="59" customFormat="1" ht="23.25" customHeight="1">
      <c r="A71" s="10" t="s">
        <v>305</v>
      </c>
      <c r="B71" s="897"/>
      <c r="C71" s="899"/>
      <c r="D71" s="899"/>
      <c r="E71" s="899"/>
      <c r="F71" s="897">
        <v>1</v>
      </c>
      <c r="G71" s="899">
        <v>186.8</v>
      </c>
      <c r="H71" s="897"/>
      <c r="I71" s="899"/>
      <c r="J71" s="897"/>
      <c r="K71" s="899"/>
      <c r="L71" s="897"/>
      <c r="M71" s="899"/>
      <c r="N71" s="897"/>
      <c r="O71" s="899"/>
      <c r="P71" s="897"/>
      <c r="Q71" s="897"/>
      <c r="R71" s="140">
        <f t="shared" si="8"/>
        <v>1</v>
      </c>
      <c r="S71" s="555">
        <f t="shared" si="8"/>
        <v>186.8</v>
      </c>
      <c r="T71" s="149"/>
      <c r="U71" s="149"/>
      <c r="V71" s="149"/>
      <c r="W71" s="149"/>
      <c r="X71" s="149"/>
      <c r="Y71" s="149"/>
      <c r="Z71" s="149"/>
      <c r="AA71" s="52"/>
      <c r="AB71" s="52"/>
      <c r="AC71" s="52"/>
      <c r="AD71" s="52"/>
      <c r="AE71" s="52"/>
      <c r="AF71" s="52"/>
      <c r="AG71" s="52"/>
      <c r="AH71" s="52"/>
      <c r="AI71" s="52"/>
      <c r="AJ71" s="52"/>
      <c r="AK71" s="52"/>
      <c r="AL71" s="52"/>
      <c r="AM71" s="52"/>
      <c r="AN71" s="52"/>
      <c r="AO71"/>
      <c r="AP71"/>
      <c r="AQ71"/>
      <c r="AR71"/>
      <c r="AS71"/>
      <c r="AT71"/>
      <c r="AU71"/>
      <c r="AV71"/>
      <c r="AW71"/>
      <c r="AX71"/>
      <c r="AY71"/>
      <c r="AZ71"/>
      <c r="BA71"/>
      <c r="BB71"/>
      <c r="BC71"/>
      <c r="BD71"/>
      <c r="BE71"/>
      <c r="BF71"/>
      <c r="BG71"/>
      <c r="BH71"/>
      <c r="BI71"/>
      <c r="BJ71"/>
      <c r="BK71"/>
      <c r="BL71"/>
      <c r="BM71"/>
      <c r="BN71"/>
      <c r="BO71"/>
      <c r="BP71"/>
      <c r="BQ71"/>
      <c r="BR71"/>
      <c r="BS71"/>
    </row>
    <row r="72" spans="1:71" s="59" customFormat="1" ht="23.25" customHeight="1">
      <c r="A72" s="774" t="s">
        <v>40</v>
      </c>
      <c r="B72" s="897">
        <v>1</v>
      </c>
      <c r="C72" s="899">
        <v>140</v>
      </c>
      <c r="D72" s="983"/>
      <c r="E72" s="899"/>
      <c r="F72" s="897">
        <v>2</v>
      </c>
      <c r="G72" s="899">
        <v>308.4</v>
      </c>
      <c r="H72" s="897">
        <v>6</v>
      </c>
      <c r="I72" s="899">
        <v>912.8</v>
      </c>
      <c r="J72" s="897"/>
      <c r="K72" s="899"/>
      <c r="L72" s="897">
        <v>1</v>
      </c>
      <c r="M72" s="899">
        <v>107.6</v>
      </c>
      <c r="N72" s="897"/>
      <c r="O72" s="899"/>
      <c r="P72" s="897"/>
      <c r="Q72" s="897"/>
      <c r="R72" s="140">
        <f t="shared" si="8"/>
        <v>10</v>
      </c>
      <c r="S72" s="555">
        <f t="shared" si="8"/>
        <v>1468.8</v>
      </c>
      <c r="T72" s="149"/>
      <c r="U72" s="149"/>
      <c r="V72" s="149"/>
      <c r="W72" s="149"/>
      <c r="X72" s="149"/>
      <c r="Y72" s="149"/>
      <c r="Z72" s="149"/>
      <c r="AA72" s="52"/>
      <c r="AB72" s="52"/>
      <c r="AC72" s="52"/>
      <c r="AD72" s="52"/>
      <c r="AE72" s="52"/>
      <c r="AF72" s="52"/>
      <c r="AG72" s="52"/>
      <c r="AH72" s="52"/>
      <c r="AI72" s="52"/>
      <c r="AJ72" s="52"/>
      <c r="AK72" s="52"/>
      <c r="AL72" s="52"/>
      <c r="AM72" s="52"/>
      <c r="AN72" s="52"/>
      <c r="AO72"/>
      <c r="AP72"/>
      <c r="AQ72"/>
      <c r="AR72"/>
      <c r="AS72"/>
      <c r="AT72"/>
      <c r="AU72"/>
      <c r="AV72"/>
      <c r="AW72"/>
      <c r="AX72"/>
      <c r="AY72"/>
      <c r="AZ72"/>
      <c r="BA72"/>
      <c r="BB72"/>
      <c r="BC72"/>
      <c r="BD72"/>
      <c r="BE72"/>
      <c r="BF72"/>
      <c r="BG72"/>
      <c r="BH72"/>
      <c r="BI72"/>
      <c r="BJ72"/>
      <c r="BK72"/>
      <c r="BL72"/>
      <c r="BM72"/>
      <c r="BN72"/>
      <c r="BO72"/>
      <c r="BP72"/>
      <c r="BQ72"/>
      <c r="BR72"/>
      <c r="BS72"/>
    </row>
    <row r="73" spans="1:71" s="59" customFormat="1" ht="23.25" customHeight="1">
      <c r="A73" s="10" t="s">
        <v>41</v>
      </c>
      <c r="B73" s="897"/>
      <c r="C73" s="899"/>
      <c r="D73" s="983"/>
      <c r="E73" s="899"/>
      <c r="F73" s="897">
        <v>3</v>
      </c>
      <c r="G73" s="899">
        <v>482.5</v>
      </c>
      <c r="H73" s="897">
        <v>1</v>
      </c>
      <c r="I73" s="899">
        <v>183.6</v>
      </c>
      <c r="J73" s="897">
        <v>1</v>
      </c>
      <c r="K73" s="899">
        <v>131.4</v>
      </c>
      <c r="L73" s="897">
        <v>1</v>
      </c>
      <c r="M73" s="899">
        <v>196.1</v>
      </c>
      <c r="N73" s="897">
        <v>1</v>
      </c>
      <c r="O73" s="899">
        <v>207</v>
      </c>
      <c r="P73" s="897">
        <v>1</v>
      </c>
      <c r="Q73" s="897">
        <v>148.1</v>
      </c>
      <c r="R73" s="140">
        <f t="shared" si="8"/>
        <v>8</v>
      </c>
      <c r="S73" s="555">
        <f t="shared" si="8"/>
        <v>1348.7</v>
      </c>
      <c r="T73" s="149"/>
      <c r="U73" s="149"/>
      <c r="V73" s="149"/>
      <c r="W73" s="149"/>
      <c r="X73" s="149"/>
      <c r="Y73" s="149"/>
      <c r="Z73" s="149"/>
      <c r="AA73" s="52"/>
      <c r="AB73" s="52"/>
      <c r="AC73" s="52"/>
      <c r="AD73" s="52"/>
      <c r="AE73" s="52"/>
      <c r="AF73" s="52"/>
      <c r="AG73" s="52"/>
      <c r="AH73" s="52"/>
      <c r="AI73" s="52"/>
      <c r="AJ73" s="52"/>
      <c r="AK73" s="52"/>
      <c r="AL73" s="52"/>
      <c r="AM73" s="52"/>
      <c r="AN73" s="52"/>
      <c r="AO73"/>
      <c r="AP73"/>
      <c r="AQ73"/>
      <c r="AR73"/>
      <c r="AS73"/>
      <c r="AT73"/>
      <c r="AU73"/>
      <c r="AV73"/>
      <c r="AW73"/>
      <c r="AX73"/>
      <c r="AY73"/>
      <c r="AZ73"/>
      <c r="BA73"/>
      <c r="BB73"/>
      <c r="BC73"/>
      <c r="BD73"/>
      <c r="BE73"/>
      <c r="BF73"/>
      <c r="BG73"/>
      <c r="BH73"/>
      <c r="BI73"/>
      <c r="BJ73"/>
      <c r="BK73"/>
      <c r="BL73"/>
      <c r="BM73"/>
      <c r="BN73"/>
      <c r="BO73"/>
      <c r="BP73"/>
      <c r="BQ73"/>
      <c r="BR73"/>
      <c r="BS73"/>
    </row>
    <row r="74" spans="1:71" s="59" customFormat="1" ht="23.25" customHeight="1">
      <c r="A74" s="774" t="s">
        <v>42</v>
      </c>
      <c r="B74" s="897"/>
      <c r="C74" s="899"/>
      <c r="D74" s="983"/>
      <c r="E74" s="899"/>
      <c r="F74" s="897">
        <v>1</v>
      </c>
      <c r="G74" s="899">
        <v>177.1</v>
      </c>
      <c r="H74" s="897"/>
      <c r="I74" s="899"/>
      <c r="J74" s="897"/>
      <c r="K74" s="899"/>
      <c r="L74" s="897">
        <v>2</v>
      </c>
      <c r="M74" s="899">
        <v>320.4</v>
      </c>
      <c r="N74" s="897"/>
      <c r="O74" s="899"/>
      <c r="P74" s="897"/>
      <c r="Q74" s="897"/>
      <c r="R74" s="140">
        <f aca="true" t="shared" si="9" ref="R74:R89">SUM(B74,L74,D74,P74,F74,H74,J74,N74)</f>
        <v>3</v>
      </c>
      <c r="S74" s="555">
        <f aca="true" t="shared" si="10" ref="S74:S89">SUM(C74,M74,E74,Q74,G74,I74,K74,O74)</f>
        <v>497.5</v>
      </c>
      <c r="T74" s="149"/>
      <c r="U74" s="149"/>
      <c r="V74" s="149"/>
      <c r="W74" s="149"/>
      <c r="X74" s="149"/>
      <c r="Y74" s="149"/>
      <c r="Z74" s="149"/>
      <c r="AA74" s="52"/>
      <c r="AB74" s="52"/>
      <c r="AC74" s="52"/>
      <c r="AD74" s="52"/>
      <c r="AE74" s="52"/>
      <c r="AF74" s="52"/>
      <c r="AG74" s="52"/>
      <c r="AH74" s="52"/>
      <c r="AI74" s="52"/>
      <c r="AJ74" s="52"/>
      <c r="AK74" s="52"/>
      <c r="AL74" s="52"/>
      <c r="AM74" s="52"/>
      <c r="AN74" s="52"/>
      <c r="AO74"/>
      <c r="AP74"/>
      <c r="AQ74"/>
      <c r="AR74"/>
      <c r="AS74"/>
      <c r="AT74"/>
      <c r="AU74"/>
      <c r="AV74"/>
      <c r="AW74"/>
      <c r="AX74"/>
      <c r="AY74"/>
      <c r="AZ74"/>
      <c r="BA74"/>
      <c r="BB74"/>
      <c r="BC74"/>
      <c r="BD74"/>
      <c r="BE74"/>
      <c r="BF74"/>
      <c r="BG74"/>
      <c r="BH74"/>
      <c r="BI74"/>
      <c r="BJ74"/>
      <c r="BK74"/>
      <c r="BL74"/>
      <c r="BM74"/>
      <c r="BN74"/>
      <c r="BO74"/>
      <c r="BP74"/>
      <c r="BQ74"/>
      <c r="BR74"/>
      <c r="BS74"/>
    </row>
    <row r="75" spans="1:71" s="59" customFormat="1" ht="23.25" customHeight="1">
      <c r="A75" s="774" t="s">
        <v>346</v>
      </c>
      <c r="B75" s="897">
        <v>1</v>
      </c>
      <c r="C75" s="899">
        <v>157.5</v>
      </c>
      <c r="D75" s="983"/>
      <c r="E75" s="899"/>
      <c r="F75" s="897"/>
      <c r="G75" s="899"/>
      <c r="H75" s="897">
        <v>6</v>
      </c>
      <c r="I75" s="899">
        <v>866.3</v>
      </c>
      <c r="J75" s="897"/>
      <c r="K75" s="899"/>
      <c r="L75" s="897"/>
      <c r="M75" s="899"/>
      <c r="N75" s="897"/>
      <c r="O75" s="899"/>
      <c r="P75" s="897"/>
      <c r="Q75" s="897"/>
      <c r="R75" s="140">
        <f t="shared" si="9"/>
        <v>7</v>
      </c>
      <c r="S75" s="555">
        <f t="shared" si="10"/>
        <v>1023.8</v>
      </c>
      <c r="T75" s="149"/>
      <c r="U75" s="149"/>
      <c r="V75" s="149"/>
      <c r="W75" s="149"/>
      <c r="X75" s="149"/>
      <c r="Y75" s="149"/>
      <c r="Z75" s="149"/>
      <c r="AA75" s="52"/>
      <c r="AB75" s="52"/>
      <c r="AC75" s="52"/>
      <c r="AD75" s="52"/>
      <c r="AE75" s="52"/>
      <c r="AF75" s="52"/>
      <c r="AG75" s="52"/>
      <c r="AH75" s="52"/>
      <c r="AI75" s="52"/>
      <c r="AJ75" s="52"/>
      <c r="AK75" s="52"/>
      <c r="AL75" s="52"/>
      <c r="AM75" s="52"/>
      <c r="AN75" s="52"/>
      <c r="AO75"/>
      <c r="AP75"/>
      <c r="AQ75"/>
      <c r="AR75"/>
      <c r="AS75"/>
      <c r="AT75"/>
      <c r="AU75"/>
      <c r="AV75"/>
      <c r="AW75"/>
      <c r="AX75"/>
      <c r="AY75"/>
      <c r="AZ75"/>
      <c r="BA75"/>
      <c r="BB75"/>
      <c r="BC75"/>
      <c r="BD75"/>
      <c r="BE75"/>
      <c r="BF75"/>
      <c r="BG75"/>
      <c r="BH75"/>
      <c r="BI75"/>
      <c r="BJ75"/>
      <c r="BK75"/>
      <c r="BL75"/>
      <c r="BM75"/>
      <c r="BN75"/>
      <c r="BO75"/>
      <c r="BP75"/>
      <c r="BQ75"/>
      <c r="BR75"/>
      <c r="BS75"/>
    </row>
    <row r="76" spans="1:71" s="59" customFormat="1" ht="23.25" customHeight="1">
      <c r="A76" s="774" t="s">
        <v>433</v>
      </c>
      <c r="B76" s="897"/>
      <c r="C76" s="899"/>
      <c r="D76" s="899"/>
      <c r="E76" s="899"/>
      <c r="F76" s="897">
        <v>1</v>
      </c>
      <c r="G76" s="899">
        <v>235</v>
      </c>
      <c r="H76" s="897"/>
      <c r="I76" s="899"/>
      <c r="J76" s="897"/>
      <c r="K76" s="899"/>
      <c r="L76" s="897"/>
      <c r="M76" s="899"/>
      <c r="N76" s="897">
        <v>1</v>
      </c>
      <c r="O76" s="899">
        <v>317.6</v>
      </c>
      <c r="P76" s="897"/>
      <c r="Q76" s="897"/>
      <c r="R76" s="140">
        <f t="shared" si="9"/>
        <v>2</v>
      </c>
      <c r="S76" s="555">
        <f t="shared" si="10"/>
        <v>552.6</v>
      </c>
      <c r="T76" s="149"/>
      <c r="U76" s="149"/>
      <c r="V76" s="149"/>
      <c r="W76" s="149"/>
      <c r="X76" s="149"/>
      <c r="Y76" s="149"/>
      <c r="Z76" s="149"/>
      <c r="AA76" s="52"/>
      <c r="AB76" s="52"/>
      <c r="AC76" s="52"/>
      <c r="AD76" s="52"/>
      <c r="AE76" s="52"/>
      <c r="AF76" s="52"/>
      <c r="AG76" s="52"/>
      <c r="AH76" s="52"/>
      <c r="AI76" s="52"/>
      <c r="AJ76" s="52"/>
      <c r="AK76" s="52"/>
      <c r="AL76" s="52"/>
      <c r="AM76" s="52"/>
      <c r="AN76" s="52"/>
      <c r="AO76"/>
      <c r="AP76"/>
      <c r="AQ76"/>
      <c r="AR76"/>
      <c r="AS76"/>
      <c r="AT76"/>
      <c r="AU76"/>
      <c r="AV76"/>
      <c r="AW76"/>
      <c r="AX76"/>
      <c r="AY76"/>
      <c r="AZ76"/>
      <c r="BA76"/>
      <c r="BB76"/>
      <c r="BC76"/>
      <c r="BD76"/>
      <c r="BE76"/>
      <c r="BF76"/>
      <c r="BG76"/>
      <c r="BH76"/>
      <c r="BI76"/>
      <c r="BJ76"/>
      <c r="BK76"/>
      <c r="BL76"/>
      <c r="BM76"/>
      <c r="BN76"/>
      <c r="BO76"/>
      <c r="BP76"/>
      <c r="BQ76"/>
      <c r="BR76"/>
      <c r="BS76"/>
    </row>
    <row r="77" spans="1:71" s="59" customFormat="1" ht="23.25" customHeight="1">
      <c r="A77" s="774" t="s">
        <v>43</v>
      </c>
      <c r="B77" s="897">
        <v>5</v>
      </c>
      <c r="C77" s="899">
        <v>801</v>
      </c>
      <c r="D77" s="983"/>
      <c r="E77" s="899"/>
      <c r="F77" s="897">
        <v>3</v>
      </c>
      <c r="G77" s="899">
        <v>440.3</v>
      </c>
      <c r="H77" s="897">
        <v>3</v>
      </c>
      <c r="I77" s="899">
        <v>488.4</v>
      </c>
      <c r="J77" s="897"/>
      <c r="K77" s="899"/>
      <c r="L77" s="897">
        <v>2</v>
      </c>
      <c r="M77" s="899">
        <v>299</v>
      </c>
      <c r="N77" s="897"/>
      <c r="O77" s="899"/>
      <c r="P77" s="897"/>
      <c r="Q77" s="897"/>
      <c r="R77" s="140">
        <f t="shared" si="9"/>
        <v>13</v>
      </c>
      <c r="S77" s="555">
        <f t="shared" si="10"/>
        <v>2028.6999999999998</v>
      </c>
      <c r="T77" s="149"/>
      <c r="U77" s="149"/>
      <c r="V77" s="149"/>
      <c r="W77" s="149"/>
      <c r="X77" s="149"/>
      <c r="Y77" s="149"/>
      <c r="Z77" s="149"/>
      <c r="AA77" s="52"/>
      <c r="AB77" s="52"/>
      <c r="AC77" s="52"/>
      <c r="AD77" s="52"/>
      <c r="AE77" s="52"/>
      <c r="AF77" s="52"/>
      <c r="AG77" s="52"/>
      <c r="AH77" s="52"/>
      <c r="AI77" s="52"/>
      <c r="AJ77" s="52"/>
      <c r="AK77" s="52"/>
      <c r="AL77" s="52"/>
      <c r="AM77" s="52"/>
      <c r="AN77" s="52"/>
      <c r="AO77"/>
      <c r="AP77"/>
      <c r="AQ77"/>
      <c r="AR77"/>
      <c r="AS77"/>
      <c r="AT77"/>
      <c r="AU77"/>
      <c r="AV77"/>
      <c r="AW77"/>
      <c r="AX77"/>
      <c r="AY77"/>
      <c r="AZ77"/>
      <c r="BA77"/>
      <c r="BB77"/>
      <c r="BC77"/>
      <c r="BD77"/>
      <c r="BE77"/>
      <c r="BF77"/>
      <c r="BG77"/>
      <c r="BH77"/>
      <c r="BI77"/>
      <c r="BJ77"/>
      <c r="BK77"/>
      <c r="BL77"/>
      <c r="BM77"/>
      <c r="BN77"/>
      <c r="BO77"/>
      <c r="BP77"/>
      <c r="BQ77"/>
      <c r="BR77"/>
      <c r="BS77"/>
    </row>
    <row r="78" spans="1:71" s="59" customFormat="1" ht="23.25" customHeight="1" hidden="1">
      <c r="A78" s="774"/>
      <c r="B78" s="897"/>
      <c r="C78" s="899"/>
      <c r="D78" s="983"/>
      <c r="E78" s="899"/>
      <c r="F78" s="897"/>
      <c r="G78" s="899"/>
      <c r="H78" s="897"/>
      <c r="I78" s="899"/>
      <c r="J78" s="897"/>
      <c r="K78" s="899"/>
      <c r="L78" s="897"/>
      <c r="M78" s="899"/>
      <c r="N78" s="897"/>
      <c r="O78" s="899"/>
      <c r="P78" s="897"/>
      <c r="Q78" s="897"/>
      <c r="R78" s="140"/>
      <c r="S78" s="555"/>
      <c r="T78" s="149"/>
      <c r="U78" s="149"/>
      <c r="V78" s="149"/>
      <c r="W78" s="149"/>
      <c r="X78" s="149"/>
      <c r="Y78" s="149"/>
      <c r="Z78" s="149"/>
      <c r="AA78" s="52"/>
      <c r="AB78" s="52"/>
      <c r="AC78" s="52"/>
      <c r="AD78" s="52"/>
      <c r="AE78" s="52"/>
      <c r="AF78" s="52"/>
      <c r="AG78" s="52"/>
      <c r="AH78" s="52"/>
      <c r="AI78" s="52"/>
      <c r="AJ78" s="52"/>
      <c r="AK78" s="52"/>
      <c r="AL78" s="52"/>
      <c r="AM78" s="52"/>
      <c r="AN78" s="52"/>
      <c r="AO78"/>
      <c r="AP78"/>
      <c r="AQ78"/>
      <c r="AR78"/>
      <c r="AS78"/>
      <c r="AT78"/>
      <c r="AU78"/>
      <c r="AV78"/>
      <c r="AW78"/>
      <c r="AX78"/>
      <c r="AY78"/>
      <c r="AZ78"/>
      <c r="BA78"/>
      <c r="BB78"/>
      <c r="BC78"/>
      <c r="BD78"/>
      <c r="BE78"/>
      <c r="BF78"/>
      <c r="BG78"/>
      <c r="BH78"/>
      <c r="BI78"/>
      <c r="BJ78"/>
      <c r="BK78"/>
      <c r="BL78"/>
      <c r="BM78"/>
      <c r="BN78"/>
      <c r="BO78"/>
      <c r="BP78"/>
      <c r="BQ78"/>
      <c r="BR78"/>
      <c r="BS78"/>
    </row>
    <row r="79" spans="1:71" s="59" customFormat="1" ht="23.25" customHeight="1">
      <c r="A79" s="774" t="s">
        <v>551</v>
      </c>
      <c r="B79" s="897">
        <v>2</v>
      </c>
      <c r="C79" s="899">
        <v>419.8</v>
      </c>
      <c r="D79" s="899"/>
      <c r="E79" s="899"/>
      <c r="F79" s="897"/>
      <c r="G79" s="899"/>
      <c r="H79" s="897"/>
      <c r="I79" s="899"/>
      <c r="J79" s="897"/>
      <c r="K79" s="899"/>
      <c r="L79" s="897"/>
      <c r="M79" s="899"/>
      <c r="N79" s="897"/>
      <c r="O79" s="899"/>
      <c r="P79" s="897"/>
      <c r="Q79" s="897"/>
      <c r="R79" s="140">
        <f t="shared" si="9"/>
        <v>2</v>
      </c>
      <c r="S79" s="555">
        <f t="shared" si="10"/>
        <v>419.8</v>
      </c>
      <c r="T79" s="149"/>
      <c r="U79" s="149"/>
      <c r="V79" s="149"/>
      <c r="W79" s="149"/>
      <c r="X79" s="149"/>
      <c r="Y79" s="149"/>
      <c r="Z79" s="149"/>
      <c r="AA79" s="52"/>
      <c r="AB79" s="52"/>
      <c r="AC79" s="52"/>
      <c r="AD79" s="52"/>
      <c r="AE79" s="52"/>
      <c r="AF79" s="52"/>
      <c r="AG79" s="52"/>
      <c r="AH79" s="52"/>
      <c r="AI79" s="52"/>
      <c r="AJ79" s="52"/>
      <c r="AK79" s="52"/>
      <c r="AL79" s="52"/>
      <c r="AM79" s="52"/>
      <c r="AN79" s="52"/>
      <c r="AO79"/>
      <c r="AP79"/>
      <c r="AQ79"/>
      <c r="AR79"/>
      <c r="AS79"/>
      <c r="AT79"/>
      <c r="AU79"/>
      <c r="AV79"/>
      <c r="AW79"/>
      <c r="AX79"/>
      <c r="AY79"/>
      <c r="AZ79"/>
      <c r="BA79"/>
      <c r="BB79"/>
      <c r="BC79"/>
      <c r="BD79"/>
      <c r="BE79"/>
      <c r="BF79"/>
      <c r="BG79"/>
      <c r="BH79"/>
      <c r="BI79"/>
      <c r="BJ79"/>
      <c r="BK79"/>
      <c r="BL79"/>
      <c r="BM79"/>
      <c r="BN79"/>
      <c r="BO79"/>
      <c r="BP79"/>
      <c r="BQ79"/>
      <c r="BR79"/>
      <c r="BS79"/>
    </row>
    <row r="80" spans="1:71" s="59" customFormat="1" ht="23.25" customHeight="1">
      <c r="A80" s="10" t="s">
        <v>44</v>
      </c>
      <c r="B80" s="897"/>
      <c r="C80" s="899"/>
      <c r="D80" s="899"/>
      <c r="E80" s="899"/>
      <c r="F80" s="897"/>
      <c r="G80" s="899"/>
      <c r="H80" s="897"/>
      <c r="I80" s="899"/>
      <c r="J80" s="897"/>
      <c r="K80" s="899"/>
      <c r="L80" s="897">
        <v>1</v>
      </c>
      <c r="M80" s="899">
        <v>153.4</v>
      </c>
      <c r="N80" s="897"/>
      <c r="O80" s="899"/>
      <c r="P80" s="897"/>
      <c r="Q80" s="897"/>
      <c r="R80" s="140">
        <f t="shared" si="9"/>
        <v>1</v>
      </c>
      <c r="S80" s="555">
        <f t="shared" si="10"/>
        <v>153.4</v>
      </c>
      <c r="T80" s="149"/>
      <c r="U80" s="149"/>
      <c r="V80" s="149"/>
      <c r="W80" s="149"/>
      <c r="X80" s="149"/>
      <c r="Y80" s="149"/>
      <c r="Z80" s="149"/>
      <c r="AA80" s="52"/>
      <c r="AB80" s="52"/>
      <c r="AC80" s="52"/>
      <c r="AD80" s="52"/>
      <c r="AE80" s="52"/>
      <c r="AF80" s="52"/>
      <c r="AG80" s="52"/>
      <c r="AH80" s="52"/>
      <c r="AI80" s="52"/>
      <c r="AJ80" s="52"/>
      <c r="AK80" s="52"/>
      <c r="AL80" s="52"/>
      <c r="AM80" s="52"/>
      <c r="AN80" s="52"/>
      <c r="AO80"/>
      <c r="AP80"/>
      <c r="AQ80"/>
      <c r="AR80"/>
      <c r="AS80"/>
      <c r="AT80"/>
      <c r="AU80"/>
      <c r="AV80"/>
      <c r="AW80"/>
      <c r="AX80"/>
      <c r="AY80"/>
      <c r="AZ80"/>
      <c r="BA80"/>
      <c r="BB80"/>
      <c r="BC80"/>
      <c r="BD80"/>
      <c r="BE80"/>
      <c r="BF80"/>
      <c r="BG80"/>
      <c r="BH80"/>
      <c r="BI80"/>
      <c r="BJ80"/>
      <c r="BK80"/>
      <c r="BL80"/>
      <c r="BM80"/>
      <c r="BN80"/>
      <c r="BO80"/>
      <c r="BP80"/>
      <c r="BQ80"/>
      <c r="BR80"/>
      <c r="BS80"/>
    </row>
    <row r="81" spans="1:71" s="59" customFormat="1" ht="23.25" customHeight="1">
      <c r="A81" s="10" t="s">
        <v>163</v>
      </c>
      <c r="B81" s="897"/>
      <c r="C81" s="899"/>
      <c r="D81" s="899"/>
      <c r="E81" s="899"/>
      <c r="F81" s="897">
        <v>2</v>
      </c>
      <c r="G81" s="899">
        <v>263.5</v>
      </c>
      <c r="H81" s="897">
        <v>2</v>
      </c>
      <c r="I81" s="899">
        <v>267.9</v>
      </c>
      <c r="J81" s="897"/>
      <c r="K81" s="899"/>
      <c r="L81" s="897"/>
      <c r="M81" s="899"/>
      <c r="N81" s="897"/>
      <c r="O81" s="899"/>
      <c r="P81" s="897"/>
      <c r="Q81" s="897"/>
      <c r="R81" s="140">
        <f t="shared" si="9"/>
        <v>4</v>
      </c>
      <c r="S81" s="555">
        <f t="shared" si="10"/>
        <v>531.4</v>
      </c>
      <c r="T81" s="149"/>
      <c r="U81" s="149"/>
      <c r="V81" s="149"/>
      <c r="W81" s="149"/>
      <c r="X81" s="149"/>
      <c r="Y81" s="149"/>
      <c r="Z81" s="149"/>
      <c r="AA81" s="52"/>
      <c r="AB81" s="52"/>
      <c r="AC81" s="52"/>
      <c r="AD81" s="52"/>
      <c r="AE81" s="52"/>
      <c r="AF81" s="52"/>
      <c r="AG81" s="52"/>
      <c r="AH81" s="52"/>
      <c r="AI81" s="52"/>
      <c r="AJ81" s="52"/>
      <c r="AK81" s="52"/>
      <c r="AL81" s="52"/>
      <c r="AM81" s="52"/>
      <c r="AN81" s="52"/>
      <c r="AO81"/>
      <c r="AP81"/>
      <c r="AQ81"/>
      <c r="AR81"/>
      <c r="AS81"/>
      <c r="AT81"/>
      <c r="AU81"/>
      <c r="AV81"/>
      <c r="AW81"/>
      <c r="AX81"/>
      <c r="AY81"/>
      <c r="AZ81"/>
      <c r="BA81"/>
      <c r="BB81"/>
      <c r="BC81"/>
      <c r="BD81"/>
      <c r="BE81"/>
      <c r="BF81"/>
      <c r="BG81"/>
      <c r="BH81"/>
      <c r="BI81"/>
      <c r="BJ81"/>
      <c r="BK81"/>
      <c r="BL81"/>
      <c r="BM81"/>
      <c r="BN81"/>
      <c r="BO81"/>
      <c r="BP81"/>
      <c r="BQ81"/>
      <c r="BR81"/>
      <c r="BS81"/>
    </row>
    <row r="82" spans="1:71" s="59" customFormat="1" ht="23.25" customHeight="1">
      <c r="A82" s="10" t="s">
        <v>434</v>
      </c>
      <c r="B82" s="897"/>
      <c r="C82" s="899"/>
      <c r="D82" s="983"/>
      <c r="E82" s="899"/>
      <c r="F82" s="897">
        <v>1</v>
      </c>
      <c r="G82" s="899">
        <v>248.4</v>
      </c>
      <c r="H82" s="897"/>
      <c r="I82" s="899"/>
      <c r="J82" s="897"/>
      <c r="K82" s="899"/>
      <c r="L82" s="897">
        <v>1</v>
      </c>
      <c r="M82" s="899">
        <v>289.3</v>
      </c>
      <c r="N82" s="897">
        <v>1</v>
      </c>
      <c r="O82" s="899">
        <v>327.8</v>
      </c>
      <c r="P82" s="897"/>
      <c r="Q82" s="897"/>
      <c r="R82" s="140">
        <f t="shared" si="9"/>
        <v>3</v>
      </c>
      <c r="S82" s="555">
        <f t="shared" si="10"/>
        <v>865.5</v>
      </c>
      <c r="T82" s="149"/>
      <c r="U82" s="149"/>
      <c r="V82" s="149"/>
      <c r="W82" s="149"/>
      <c r="X82" s="149"/>
      <c r="Y82" s="149"/>
      <c r="Z82" s="149"/>
      <c r="AA82" s="52"/>
      <c r="AB82" s="52"/>
      <c r="AC82" s="52"/>
      <c r="AD82" s="52"/>
      <c r="AE82" s="52"/>
      <c r="AF82" s="52"/>
      <c r="AG82" s="52"/>
      <c r="AH82" s="52"/>
      <c r="AI82" s="52"/>
      <c r="AJ82" s="52"/>
      <c r="AK82" s="52"/>
      <c r="AL82" s="52"/>
      <c r="AM82" s="52"/>
      <c r="AN82" s="52"/>
      <c r="AO82"/>
      <c r="AP82"/>
      <c r="AQ82"/>
      <c r="AR82"/>
      <c r="AS82"/>
      <c r="AT82"/>
      <c r="AU82"/>
      <c r="AV82"/>
      <c r="AW82"/>
      <c r="AX82"/>
      <c r="AY82"/>
      <c r="AZ82"/>
      <c r="BA82"/>
      <c r="BB82"/>
      <c r="BC82"/>
      <c r="BD82"/>
      <c r="BE82"/>
      <c r="BF82"/>
      <c r="BG82"/>
      <c r="BH82"/>
      <c r="BI82"/>
      <c r="BJ82"/>
      <c r="BK82"/>
      <c r="BL82"/>
      <c r="BM82"/>
      <c r="BN82"/>
      <c r="BO82"/>
      <c r="BP82"/>
      <c r="BQ82"/>
      <c r="BR82"/>
      <c r="BS82"/>
    </row>
    <row r="83" spans="1:71" s="59" customFormat="1" ht="23.25" customHeight="1">
      <c r="A83" s="10" t="s">
        <v>350</v>
      </c>
      <c r="B83" s="897"/>
      <c r="C83" s="899"/>
      <c r="D83" s="983"/>
      <c r="E83" s="899"/>
      <c r="F83" s="897"/>
      <c r="G83" s="899"/>
      <c r="H83" s="897">
        <v>1</v>
      </c>
      <c r="I83" s="899">
        <v>121.1</v>
      </c>
      <c r="J83" s="897"/>
      <c r="K83" s="899"/>
      <c r="L83" s="897"/>
      <c r="M83" s="899"/>
      <c r="N83" s="897"/>
      <c r="O83" s="899"/>
      <c r="P83" s="897"/>
      <c r="Q83" s="897"/>
      <c r="R83" s="140">
        <f t="shared" si="9"/>
        <v>1</v>
      </c>
      <c r="S83" s="555">
        <f t="shared" si="10"/>
        <v>121.1</v>
      </c>
      <c r="T83" s="149"/>
      <c r="U83" s="149"/>
      <c r="V83" s="149"/>
      <c r="W83" s="149"/>
      <c r="X83" s="149"/>
      <c r="Y83" s="149"/>
      <c r="Z83" s="149"/>
      <c r="AA83" s="52"/>
      <c r="AB83" s="52"/>
      <c r="AC83" s="52"/>
      <c r="AD83" s="52"/>
      <c r="AE83" s="52"/>
      <c r="AF83" s="52"/>
      <c r="AG83" s="52"/>
      <c r="AH83" s="52"/>
      <c r="AI83" s="52"/>
      <c r="AJ83" s="52"/>
      <c r="AK83" s="52"/>
      <c r="AL83" s="52"/>
      <c r="AM83" s="52"/>
      <c r="AN83" s="52"/>
      <c r="AO83"/>
      <c r="AP83"/>
      <c r="AQ83"/>
      <c r="AR83"/>
      <c r="AS83"/>
      <c r="AT83"/>
      <c r="AU83"/>
      <c r="AV83"/>
      <c r="AW83"/>
      <c r="AX83"/>
      <c r="AY83"/>
      <c r="AZ83"/>
      <c r="BA83"/>
      <c r="BB83"/>
      <c r="BC83"/>
      <c r="BD83"/>
      <c r="BE83"/>
      <c r="BF83"/>
      <c r="BG83"/>
      <c r="BH83"/>
      <c r="BI83"/>
      <c r="BJ83"/>
      <c r="BK83"/>
      <c r="BL83"/>
      <c r="BM83"/>
      <c r="BN83"/>
      <c r="BO83"/>
      <c r="BP83"/>
      <c r="BQ83"/>
      <c r="BR83"/>
      <c r="BS83"/>
    </row>
    <row r="84" spans="1:71" s="59" customFormat="1" ht="23.25" customHeight="1">
      <c r="A84" s="10" t="s">
        <v>372</v>
      </c>
      <c r="B84" s="897">
        <v>1</v>
      </c>
      <c r="C84" s="899">
        <v>155.4</v>
      </c>
      <c r="D84" s="899"/>
      <c r="E84" s="899"/>
      <c r="F84" s="897"/>
      <c r="G84" s="899"/>
      <c r="H84" s="897"/>
      <c r="I84" s="899"/>
      <c r="J84" s="897"/>
      <c r="K84" s="899"/>
      <c r="L84" s="897"/>
      <c r="M84" s="899"/>
      <c r="N84" s="897"/>
      <c r="O84" s="899"/>
      <c r="P84" s="897"/>
      <c r="Q84" s="897"/>
      <c r="R84" s="140">
        <f t="shared" si="9"/>
        <v>1</v>
      </c>
      <c r="S84" s="555">
        <f t="shared" si="10"/>
        <v>155.4</v>
      </c>
      <c r="T84" s="149"/>
      <c r="U84" s="149"/>
      <c r="V84" s="149"/>
      <c r="W84" s="149"/>
      <c r="X84" s="149"/>
      <c r="Y84" s="149"/>
      <c r="Z84" s="149"/>
      <c r="AA84" s="52"/>
      <c r="AB84" s="52"/>
      <c r="AC84" s="52"/>
      <c r="AD84" s="52"/>
      <c r="AE84" s="52"/>
      <c r="AF84" s="52"/>
      <c r="AG84" s="52"/>
      <c r="AH84" s="52"/>
      <c r="AI84" s="52"/>
      <c r="AJ84" s="52"/>
      <c r="AK84" s="52"/>
      <c r="AL84" s="52"/>
      <c r="AM84" s="52"/>
      <c r="AN84" s="52"/>
      <c r="AO84"/>
      <c r="AP84"/>
      <c r="AQ84"/>
      <c r="AR84"/>
      <c r="AS84"/>
      <c r="AT84"/>
      <c r="AU84"/>
      <c r="AV84"/>
      <c r="AW84"/>
      <c r="AX84"/>
      <c r="AY84"/>
      <c r="AZ84"/>
      <c r="BA84"/>
      <c r="BB84"/>
      <c r="BC84"/>
      <c r="BD84"/>
      <c r="BE84"/>
      <c r="BF84"/>
      <c r="BG84"/>
      <c r="BH84"/>
      <c r="BI84"/>
      <c r="BJ84"/>
      <c r="BK84"/>
      <c r="BL84"/>
      <c r="BM84"/>
      <c r="BN84"/>
      <c r="BO84"/>
      <c r="BP84"/>
      <c r="BQ84"/>
      <c r="BR84"/>
      <c r="BS84"/>
    </row>
    <row r="85" spans="1:71" s="59" customFormat="1" ht="23.25" customHeight="1">
      <c r="A85" s="10" t="s">
        <v>45</v>
      </c>
      <c r="B85" s="897">
        <v>1</v>
      </c>
      <c r="C85" s="899">
        <v>164.7</v>
      </c>
      <c r="D85" s="899"/>
      <c r="E85" s="899"/>
      <c r="F85" s="897">
        <v>1</v>
      </c>
      <c r="G85" s="899">
        <v>148</v>
      </c>
      <c r="H85" s="897">
        <v>4</v>
      </c>
      <c r="I85" s="899">
        <v>703.6</v>
      </c>
      <c r="J85" s="897"/>
      <c r="K85" s="899"/>
      <c r="L85" s="897">
        <v>1</v>
      </c>
      <c r="M85" s="899">
        <v>140.8</v>
      </c>
      <c r="N85" s="897"/>
      <c r="O85" s="899"/>
      <c r="P85" s="897"/>
      <c r="Q85" s="897"/>
      <c r="R85" s="140">
        <f aca="true" t="shared" si="11" ref="R85:S87">SUM(B85,L85,D85,P85,F85,H85,J85,N85)</f>
        <v>7</v>
      </c>
      <c r="S85" s="555">
        <f t="shared" si="11"/>
        <v>1157.1</v>
      </c>
      <c r="T85" s="149"/>
      <c r="U85" s="149"/>
      <c r="V85" s="149"/>
      <c r="W85" s="149"/>
      <c r="X85" s="149"/>
      <c r="Y85" s="149"/>
      <c r="Z85" s="149"/>
      <c r="AA85" s="52"/>
      <c r="AB85" s="52"/>
      <c r="AC85" s="52"/>
      <c r="AD85" s="52"/>
      <c r="AE85" s="52"/>
      <c r="AF85" s="52"/>
      <c r="AG85" s="52"/>
      <c r="AH85" s="52"/>
      <c r="AI85" s="52"/>
      <c r="AJ85" s="52"/>
      <c r="AK85" s="52"/>
      <c r="AL85" s="52"/>
      <c r="AM85" s="52"/>
      <c r="AN85" s="52"/>
      <c r="AO85"/>
      <c r="AP85"/>
      <c r="AQ85"/>
      <c r="AR85"/>
      <c r="AS85"/>
      <c r="AT85"/>
      <c r="AU85"/>
      <c r="AV85"/>
      <c r="AW85"/>
      <c r="AX85"/>
      <c r="AY85"/>
      <c r="AZ85"/>
      <c r="BA85"/>
      <c r="BB85"/>
      <c r="BC85"/>
      <c r="BD85"/>
      <c r="BE85"/>
      <c r="BF85"/>
      <c r="BG85"/>
      <c r="BH85"/>
      <c r="BI85"/>
      <c r="BJ85"/>
      <c r="BK85"/>
      <c r="BL85"/>
      <c r="BM85"/>
      <c r="BN85"/>
      <c r="BO85"/>
      <c r="BP85"/>
      <c r="BQ85"/>
      <c r="BR85"/>
      <c r="BS85"/>
    </row>
    <row r="86" spans="1:71" s="59" customFormat="1" ht="23.25" customHeight="1">
      <c r="A86" s="10" t="s">
        <v>46</v>
      </c>
      <c r="B86" s="897"/>
      <c r="C86" s="899"/>
      <c r="D86" s="899"/>
      <c r="E86" s="899"/>
      <c r="F86" s="897"/>
      <c r="G86" s="899"/>
      <c r="H86" s="897">
        <v>1</v>
      </c>
      <c r="I86" s="899">
        <v>158.2</v>
      </c>
      <c r="J86" s="897"/>
      <c r="K86" s="899"/>
      <c r="L86" s="897">
        <v>3</v>
      </c>
      <c r="M86" s="899">
        <v>475.1</v>
      </c>
      <c r="N86" s="897"/>
      <c r="O86" s="899"/>
      <c r="P86" s="897">
        <v>1</v>
      </c>
      <c r="Q86" s="897">
        <v>152.9</v>
      </c>
      <c r="R86" s="140">
        <f t="shared" si="11"/>
        <v>5</v>
      </c>
      <c r="S86" s="555">
        <f t="shared" si="11"/>
        <v>786.2</v>
      </c>
      <c r="T86" s="149"/>
      <c r="U86" s="149"/>
      <c r="V86" s="149"/>
      <c r="W86" s="149"/>
      <c r="X86" s="149"/>
      <c r="Y86" s="149"/>
      <c r="Z86" s="149"/>
      <c r="AA86" s="52"/>
      <c r="AB86" s="52"/>
      <c r="AC86" s="52"/>
      <c r="AD86" s="52"/>
      <c r="AE86" s="52"/>
      <c r="AF86" s="52"/>
      <c r="AG86" s="52"/>
      <c r="AH86" s="52"/>
      <c r="AI86" s="52"/>
      <c r="AJ86" s="52"/>
      <c r="AK86" s="52"/>
      <c r="AL86" s="52"/>
      <c r="AM86" s="52"/>
      <c r="AN86" s="52"/>
      <c r="AO86"/>
      <c r="AP86"/>
      <c r="AQ86"/>
      <c r="AR86"/>
      <c r="AS86"/>
      <c r="AT86"/>
      <c r="AU86"/>
      <c r="AV86"/>
      <c r="AW86"/>
      <c r="AX86"/>
      <c r="AY86"/>
      <c r="AZ86"/>
      <c r="BA86"/>
      <c r="BB86"/>
      <c r="BC86"/>
      <c r="BD86"/>
      <c r="BE86"/>
      <c r="BF86"/>
      <c r="BG86"/>
      <c r="BH86"/>
      <c r="BI86"/>
      <c r="BJ86"/>
      <c r="BK86"/>
      <c r="BL86"/>
      <c r="BM86"/>
      <c r="BN86"/>
      <c r="BO86"/>
      <c r="BP86"/>
      <c r="BQ86"/>
      <c r="BR86"/>
      <c r="BS86"/>
    </row>
    <row r="87" spans="1:71" s="59" customFormat="1" ht="23.25" customHeight="1">
      <c r="A87" s="10" t="s">
        <v>303</v>
      </c>
      <c r="B87" s="897"/>
      <c r="C87" s="899"/>
      <c r="D87" s="899"/>
      <c r="E87" s="899"/>
      <c r="F87" s="897"/>
      <c r="G87" s="899"/>
      <c r="H87" s="897"/>
      <c r="I87" s="899"/>
      <c r="J87" s="897">
        <v>1</v>
      </c>
      <c r="K87" s="899">
        <v>158.3</v>
      </c>
      <c r="L87" s="897">
        <v>2</v>
      </c>
      <c r="M87" s="899">
        <v>388.8</v>
      </c>
      <c r="N87" s="897">
        <v>1</v>
      </c>
      <c r="O87" s="899">
        <v>273.7</v>
      </c>
      <c r="P87" s="897"/>
      <c r="Q87" s="897"/>
      <c r="R87" s="140">
        <f t="shared" si="11"/>
        <v>4</v>
      </c>
      <c r="S87" s="555">
        <f t="shared" si="11"/>
        <v>820.8</v>
      </c>
      <c r="T87" s="149"/>
      <c r="U87" s="149"/>
      <c r="V87" s="149"/>
      <c r="W87" s="149"/>
      <c r="X87" s="149"/>
      <c r="Y87" s="149"/>
      <c r="Z87" s="149"/>
      <c r="AA87" s="52"/>
      <c r="AB87" s="52"/>
      <c r="AC87" s="52"/>
      <c r="AD87" s="52"/>
      <c r="AE87" s="52"/>
      <c r="AF87" s="52"/>
      <c r="AG87" s="52"/>
      <c r="AH87" s="52"/>
      <c r="AI87" s="52"/>
      <c r="AJ87" s="52"/>
      <c r="AK87" s="52"/>
      <c r="AL87" s="52"/>
      <c r="AM87" s="52"/>
      <c r="AN87" s="52"/>
      <c r="AO87"/>
      <c r="AP87"/>
      <c r="AQ87"/>
      <c r="AR87"/>
      <c r="AS87"/>
      <c r="AT87"/>
      <c r="AU87"/>
      <c r="AV87"/>
      <c r="AW87"/>
      <c r="AX87"/>
      <c r="AY87"/>
      <c r="AZ87"/>
      <c r="BA87"/>
      <c r="BB87"/>
      <c r="BC87"/>
      <c r="BD87"/>
      <c r="BE87"/>
      <c r="BF87"/>
      <c r="BG87"/>
      <c r="BH87"/>
      <c r="BI87"/>
      <c r="BJ87"/>
      <c r="BK87"/>
      <c r="BL87"/>
      <c r="BM87"/>
      <c r="BN87"/>
      <c r="BO87"/>
      <c r="BP87"/>
      <c r="BQ87"/>
      <c r="BR87"/>
      <c r="BS87"/>
    </row>
    <row r="88" spans="1:49" s="106" customFormat="1" ht="20.25" customHeight="1">
      <c r="A88" s="10" t="s">
        <v>351</v>
      </c>
      <c r="B88" s="894">
        <v>1</v>
      </c>
      <c r="C88" s="895">
        <v>98.2</v>
      </c>
      <c r="D88" s="979"/>
      <c r="E88" s="895"/>
      <c r="F88" s="894">
        <v>2</v>
      </c>
      <c r="G88" s="895">
        <v>266.4</v>
      </c>
      <c r="H88" s="894"/>
      <c r="I88" s="895"/>
      <c r="J88" s="894">
        <v>2</v>
      </c>
      <c r="K88" s="895">
        <v>238.2</v>
      </c>
      <c r="L88" s="894"/>
      <c r="M88" s="895"/>
      <c r="N88" s="894"/>
      <c r="O88" s="895"/>
      <c r="P88" s="894">
        <v>1</v>
      </c>
      <c r="Q88" s="895">
        <v>128.2</v>
      </c>
      <c r="R88" s="140">
        <f>SUM(B88,L88,D88,P88,F88,H88,J88,N88)</f>
        <v>6</v>
      </c>
      <c r="S88" s="555">
        <f>SUM(C88,M88,E88,Q88,G88,I88,K88,O88)</f>
        <v>731</v>
      </c>
      <c r="T88"/>
      <c r="U88"/>
      <c r="V88"/>
      <c r="W88"/>
      <c r="X88"/>
      <c r="Y88"/>
      <c r="Z88"/>
      <c r="AA88"/>
      <c r="AB88"/>
      <c r="AC88"/>
      <c r="AD88"/>
      <c r="AE88"/>
      <c r="AF88"/>
      <c r="AG88"/>
      <c r="AH88"/>
      <c r="AI88"/>
      <c r="AJ88"/>
      <c r="AK88"/>
      <c r="AL88"/>
      <c r="AM88"/>
      <c r="AN88"/>
      <c r="AO88"/>
      <c r="AP88"/>
      <c r="AQ88"/>
      <c r="AR88"/>
      <c r="AS88"/>
      <c r="AT88"/>
      <c r="AU88"/>
      <c r="AV88"/>
      <c r="AW88"/>
    </row>
    <row r="89" spans="1:71" s="59" customFormat="1" ht="23.25" customHeight="1">
      <c r="A89" s="10" t="s">
        <v>47</v>
      </c>
      <c r="B89" s="897">
        <v>1</v>
      </c>
      <c r="C89" s="899">
        <v>175.3</v>
      </c>
      <c r="D89" s="899"/>
      <c r="E89" s="899"/>
      <c r="F89" s="897">
        <v>4</v>
      </c>
      <c r="G89" s="899">
        <v>612.7</v>
      </c>
      <c r="H89" s="897">
        <v>2</v>
      </c>
      <c r="I89" s="899">
        <v>322.5</v>
      </c>
      <c r="J89" s="897">
        <v>1</v>
      </c>
      <c r="K89" s="899">
        <v>139.1</v>
      </c>
      <c r="L89" s="897">
        <v>3</v>
      </c>
      <c r="M89" s="899">
        <v>368.5</v>
      </c>
      <c r="N89" s="897"/>
      <c r="O89" s="899"/>
      <c r="P89" s="897"/>
      <c r="Q89" s="897"/>
      <c r="R89" s="140">
        <f t="shared" si="9"/>
        <v>11</v>
      </c>
      <c r="S89" s="555">
        <f t="shared" si="10"/>
        <v>1618.1</v>
      </c>
      <c r="T89" s="149"/>
      <c r="U89" s="149"/>
      <c r="V89" s="149"/>
      <c r="W89" s="149"/>
      <c r="X89" s="149"/>
      <c r="Y89" s="149"/>
      <c r="Z89" s="149"/>
      <c r="AA89" s="52"/>
      <c r="AB89" s="52"/>
      <c r="AC89" s="52"/>
      <c r="AD89" s="52"/>
      <c r="AE89" s="52"/>
      <c r="AF89" s="52"/>
      <c r="AG89" s="52"/>
      <c r="AH89" s="52"/>
      <c r="AI89" s="52"/>
      <c r="AJ89" s="52"/>
      <c r="AK89" s="52"/>
      <c r="AL89" s="52"/>
      <c r="AM89" s="52"/>
      <c r="AN89" s="52"/>
      <c r="AO89"/>
      <c r="AP89"/>
      <c r="AQ89"/>
      <c r="AR89"/>
      <c r="AS89"/>
      <c r="AT89"/>
      <c r="AU89"/>
      <c r="AV89"/>
      <c r="AW89"/>
      <c r="AX89"/>
      <c r="AY89"/>
      <c r="AZ89"/>
      <c r="BA89"/>
      <c r="BB89"/>
      <c r="BC89"/>
      <c r="BD89"/>
      <c r="BE89"/>
      <c r="BF89"/>
      <c r="BG89"/>
      <c r="BH89"/>
      <c r="BI89"/>
      <c r="BJ89"/>
      <c r="BK89"/>
      <c r="BL89"/>
      <c r="BM89"/>
      <c r="BN89"/>
      <c r="BO89"/>
      <c r="BP89"/>
      <c r="BQ89"/>
      <c r="BR89"/>
      <c r="BS89"/>
    </row>
    <row r="90" spans="1:71" s="59" customFormat="1" ht="23.25" customHeight="1">
      <c r="A90" s="16" t="s">
        <v>48</v>
      </c>
      <c r="B90" s="910">
        <v>1</v>
      </c>
      <c r="C90" s="911">
        <v>180.9</v>
      </c>
      <c r="D90" s="911"/>
      <c r="E90" s="911"/>
      <c r="F90" s="910">
        <v>2</v>
      </c>
      <c r="G90" s="911">
        <v>330.3</v>
      </c>
      <c r="H90" s="910">
        <v>2</v>
      </c>
      <c r="I90" s="911">
        <v>345.5</v>
      </c>
      <c r="J90" s="910"/>
      <c r="K90" s="911"/>
      <c r="L90" s="910"/>
      <c r="M90" s="911"/>
      <c r="N90" s="910"/>
      <c r="O90" s="911"/>
      <c r="P90" s="910">
        <v>1</v>
      </c>
      <c r="Q90" s="910">
        <v>171</v>
      </c>
      <c r="R90" s="243">
        <f>SUM(B90,L90,D90,P90,F90,H90,J90,N90)</f>
        <v>6</v>
      </c>
      <c r="S90" s="556">
        <f>SUM(C90,M90,E90,Q90,G90,I90,K90,O90)</f>
        <v>1027.7</v>
      </c>
      <c r="T90" s="149"/>
      <c r="U90" s="149"/>
      <c r="V90" s="149"/>
      <c r="W90" s="149"/>
      <c r="X90" s="149"/>
      <c r="Y90" s="149"/>
      <c r="Z90" s="149"/>
      <c r="AA90" s="52"/>
      <c r="AB90" s="52"/>
      <c r="AC90" s="52"/>
      <c r="AD90" s="52"/>
      <c r="AE90" s="52"/>
      <c r="AF90" s="52"/>
      <c r="AG90" s="52"/>
      <c r="AH90" s="52"/>
      <c r="AI90" s="52"/>
      <c r="AJ90" s="52"/>
      <c r="AK90" s="52"/>
      <c r="AL90" s="52"/>
      <c r="AM90" s="52"/>
      <c r="AN90" s="52"/>
      <c r="AO90"/>
      <c r="AP90"/>
      <c r="AQ90"/>
      <c r="AR90"/>
      <c r="AS90"/>
      <c r="AT90"/>
      <c r="AU90"/>
      <c r="AV90"/>
      <c r="AW90"/>
      <c r="AX90"/>
      <c r="AY90"/>
      <c r="AZ90"/>
      <c r="BA90"/>
      <c r="BB90"/>
      <c r="BC90"/>
      <c r="BD90"/>
      <c r="BE90"/>
      <c r="BF90"/>
      <c r="BG90"/>
      <c r="BH90"/>
      <c r="BI90"/>
      <c r="BJ90"/>
      <c r="BK90"/>
      <c r="BL90"/>
      <c r="BM90"/>
      <c r="BN90"/>
      <c r="BO90"/>
      <c r="BP90"/>
      <c r="BQ90"/>
      <c r="BR90"/>
      <c r="BS90"/>
    </row>
    <row r="91" spans="1:71" s="59" customFormat="1" ht="23.25" customHeight="1">
      <c r="A91" s="1088" t="s">
        <v>121</v>
      </c>
      <c r="B91" s="1131"/>
      <c r="C91" s="1132"/>
      <c r="D91" s="1132"/>
      <c r="E91" s="1132"/>
      <c r="F91" s="1131"/>
      <c r="G91" s="1132"/>
      <c r="H91" s="1131"/>
      <c r="I91" s="1132"/>
      <c r="J91" s="1131"/>
      <c r="K91" s="1132"/>
      <c r="L91" s="1131"/>
      <c r="M91" s="1132"/>
      <c r="N91" s="1131"/>
      <c r="O91" s="1132"/>
      <c r="P91" s="1131"/>
      <c r="Q91" s="1131"/>
      <c r="R91" s="1122"/>
      <c r="S91" s="1123"/>
      <c r="T91" s="149"/>
      <c r="U91" s="149"/>
      <c r="V91" s="149"/>
      <c r="W91" s="149"/>
      <c r="X91" s="149"/>
      <c r="Y91" s="149"/>
      <c r="Z91" s="149"/>
      <c r="AA91" s="52"/>
      <c r="AB91" s="52"/>
      <c r="AC91" s="52"/>
      <c r="AD91" s="52"/>
      <c r="AE91" s="52"/>
      <c r="AF91" s="52"/>
      <c r="AG91" s="52"/>
      <c r="AH91" s="52"/>
      <c r="AI91" s="52"/>
      <c r="AJ91" s="52"/>
      <c r="AK91" s="52"/>
      <c r="AL91" s="52"/>
      <c r="AM91" s="52"/>
      <c r="AN91" s="52"/>
      <c r="AO91"/>
      <c r="AP91"/>
      <c r="AQ91"/>
      <c r="AR91"/>
      <c r="AS91"/>
      <c r="AT91"/>
      <c r="AU91"/>
      <c r="AV91"/>
      <c r="AW91"/>
      <c r="AX91"/>
      <c r="AY91"/>
      <c r="AZ91"/>
      <c r="BA91"/>
      <c r="BB91"/>
      <c r="BC91"/>
      <c r="BD91"/>
      <c r="BE91"/>
      <c r="BF91"/>
      <c r="BG91"/>
      <c r="BH91"/>
      <c r="BI91"/>
      <c r="BJ91"/>
      <c r="BK91"/>
      <c r="BL91"/>
      <c r="BM91"/>
      <c r="BN91"/>
      <c r="BO91"/>
      <c r="BP91"/>
      <c r="BQ91"/>
      <c r="BR91"/>
      <c r="BS91"/>
    </row>
    <row r="92" spans="1:71" s="59" customFormat="1" ht="23.25" customHeight="1">
      <c r="A92" s="10" t="s">
        <v>352</v>
      </c>
      <c r="B92" s="897"/>
      <c r="C92" s="899"/>
      <c r="D92" s="983"/>
      <c r="E92" s="899"/>
      <c r="F92" s="897">
        <v>1</v>
      </c>
      <c r="G92" s="899">
        <v>142.3</v>
      </c>
      <c r="H92" s="897">
        <v>3</v>
      </c>
      <c r="I92" s="899">
        <v>415.6</v>
      </c>
      <c r="J92" s="897"/>
      <c r="K92" s="899"/>
      <c r="L92" s="897"/>
      <c r="M92" s="899"/>
      <c r="N92" s="897"/>
      <c r="O92" s="899"/>
      <c r="P92" s="897"/>
      <c r="Q92" s="897"/>
      <c r="R92" s="140">
        <f aca="true" t="shared" si="12" ref="R92:S98">SUM(B92,L92,D92,P92,F92,H92,J92,N92)</f>
        <v>4</v>
      </c>
      <c r="S92" s="555">
        <f t="shared" si="12"/>
        <v>557.9000000000001</v>
      </c>
      <c r="T92" s="149"/>
      <c r="U92" s="149"/>
      <c r="V92" s="149"/>
      <c r="W92" s="149"/>
      <c r="X92" s="149"/>
      <c r="Y92" s="149"/>
      <c r="Z92" s="149"/>
      <c r="AA92" s="52"/>
      <c r="AB92" s="52"/>
      <c r="AC92" s="52"/>
      <c r="AD92" s="52"/>
      <c r="AE92" s="52"/>
      <c r="AF92" s="52"/>
      <c r="AG92" s="52"/>
      <c r="AH92" s="52"/>
      <c r="AI92" s="52"/>
      <c r="AJ92" s="52"/>
      <c r="AK92" s="52"/>
      <c r="AL92" s="52"/>
      <c r="AM92" s="52"/>
      <c r="AN92" s="52"/>
      <c r="AO92"/>
      <c r="AP92"/>
      <c r="AQ92"/>
      <c r="AR92"/>
      <c r="AS92"/>
      <c r="AT92"/>
      <c r="AU92"/>
      <c r="AV92"/>
      <c r="AW92"/>
      <c r="AX92"/>
      <c r="AY92"/>
      <c r="AZ92"/>
      <c r="BA92"/>
      <c r="BB92"/>
      <c r="BC92"/>
      <c r="BD92"/>
      <c r="BE92"/>
      <c r="BF92"/>
      <c r="BG92"/>
      <c r="BH92"/>
      <c r="BI92"/>
      <c r="BJ92"/>
      <c r="BK92"/>
      <c r="BL92"/>
      <c r="BM92"/>
      <c r="BN92"/>
      <c r="BO92"/>
      <c r="BP92"/>
      <c r="BQ92"/>
      <c r="BR92"/>
      <c r="BS92"/>
    </row>
    <row r="93" spans="1:71" s="59" customFormat="1" ht="23.25" customHeight="1">
      <c r="A93" s="10" t="s">
        <v>353</v>
      </c>
      <c r="B93" s="897">
        <v>2</v>
      </c>
      <c r="C93" s="899">
        <v>276.2</v>
      </c>
      <c r="D93" s="899"/>
      <c r="E93" s="899"/>
      <c r="F93" s="897">
        <v>2</v>
      </c>
      <c r="G93" s="899">
        <v>310.7</v>
      </c>
      <c r="H93" s="897">
        <v>1</v>
      </c>
      <c r="I93" s="899">
        <v>148.1</v>
      </c>
      <c r="J93" s="897"/>
      <c r="K93" s="899"/>
      <c r="L93" s="897">
        <v>1</v>
      </c>
      <c r="M93" s="899">
        <v>149.7</v>
      </c>
      <c r="N93" s="849"/>
      <c r="O93" s="900"/>
      <c r="P93" s="897"/>
      <c r="Q93" s="897"/>
      <c r="R93" s="140">
        <f t="shared" si="12"/>
        <v>6</v>
      </c>
      <c r="S93" s="555">
        <f t="shared" si="12"/>
        <v>884.6999999999999</v>
      </c>
      <c r="T93" s="149"/>
      <c r="U93" s="149"/>
      <c r="V93" s="149"/>
      <c r="W93" s="149"/>
      <c r="X93" s="149"/>
      <c r="Y93" s="149"/>
      <c r="Z93" s="149"/>
      <c r="AA93" s="52"/>
      <c r="AB93" s="52"/>
      <c r="AC93" s="52"/>
      <c r="AD93" s="52"/>
      <c r="AE93" s="52"/>
      <c r="AF93" s="52"/>
      <c r="AG93" s="52"/>
      <c r="AH93" s="52"/>
      <c r="AI93" s="52"/>
      <c r="AJ93" s="52"/>
      <c r="AK93" s="52"/>
      <c r="AL93" s="52"/>
      <c r="AM93" s="52"/>
      <c r="AN93" s="52"/>
      <c r="AO93"/>
      <c r="AP93"/>
      <c r="AQ93"/>
      <c r="AR93"/>
      <c r="AS93"/>
      <c r="AT93"/>
      <c r="AU93"/>
      <c r="AV93"/>
      <c r="AW93"/>
      <c r="AX93"/>
      <c r="AY93"/>
      <c r="AZ93"/>
      <c r="BA93"/>
      <c r="BB93"/>
      <c r="BC93"/>
      <c r="BD93"/>
      <c r="BE93"/>
      <c r="BF93"/>
      <c r="BG93"/>
      <c r="BH93"/>
      <c r="BI93"/>
      <c r="BJ93"/>
      <c r="BK93"/>
      <c r="BL93"/>
      <c r="BM93"/>
      <c r="BN93"/>
      <c r="BO93"/>
      <c r="BP93"/>
      <c r="BQ93"/>
      <c r="BR93"/>
      <c r="BS93"/>
    </row>
    <row r="94" spans="1:71" s="59" customFormat="1" ht="23.25" customHeight="1">
      <c r="A94" s="10" t="s">
        <v>200</v>
      </c>
      <c r="B94" s="897">
        <v>2</v>
      </c>
      <c r="C94" s="899">
        <v>308.7</v>
      </c>
      <c r="D94" s="899"/>
      <c r="E94" s="899"/>
      <c r="F94" s="897"/>
      <c r="G94" s="899"/>
      <c r="H94" s="897"/>
      <c r="I94" s="899"/>
      <c r="J94" s="897">
        <v>1</v>
      </c>
      <c r="K94" s="899">
        <v>130.3</v>
      </c>
      <c r="L94" s="897"/>
      <c r="M94" s="899"/>
      <c r="N94" s="897"/>
      <c r="O94" s="899"/>
      <c r="P94" s="897"/>
      <c r="Q94" s="897"/>
      <c r="R94" s="140">
        <f t="shared" si="12"/>
        <v>3</v>
      </c>
      <c r="S94" s="555">
        <f t="shared" si="12"/>
        <v>439</v>
      </c>
      <c r="T94" s="149"/>
      <c r="U94" s="149"/>
      <c r="V94" s="149"/>
      <c r="W94" s="149"/>
      <c r="X94" s="149"/>
      <c r="Y94" s="149"/>
      <c r="Z94" s="149"/>
      <c r="AA94" s="52"/>
      <c r="AB94" s="52"/>
      <c r="AC94" s="52"/>
      <c r="AD94" s="52"/>
      <c r="AE94" s="52"/>
      <c r="AF94" s="52"/>
      <c r="AG94" s="52"/>
      <c r="AH94" s="52"/>
      <c r="AI94" s="52"/>
      <c r="AJ94" s="52"/>
      <c r="AK94" s="52"/>
      <c r="AL94" s="52"/>
      <c r="AM94" s="52"/>
      <c r="AN94" s="52"/>
      <c r="AO94"/>
      <c r="AP94"/>
      <c r="AQ94"/>
      <c r="AR94"/>
      <c r="AS94"/>
      <c r="AT94"/>
      <c r="AU94"/>
      <c r="AV94"/>
      <c r="AW94"/>
      <c r="AX94"/>
      <c r="AY94"/>
      <c r="AZ94"/>
      <c r="BA94"/>
      <c r="BB94"/>
      <c r="BC94"/>
      <c r="BD94"/>
      <c r="BE94"/>
      <c r="BF94"/>
      <c r="BG94"/>
      <c r="BH94"/>
      <c r="BI94"/>
      <c r="BJ94"/>
      <c r="BK94"/>
      <c r="BL94"/>
      <c r="BM94"/>
      <c r="BN94"/>
      <c r="BO94"/>
      <c r="BP94"/>
      <c r="BQ94"/>
      <c r="BR94"/>
      <c r="BS94"/>
    </row>
    <row r="95" spans="1:71" s="59" customFormat="1" ht="23.25" customHeight="1" hidden="1">
      <c r="A95" s="10"/>
      <c r="B95" s="897"/>
      <c r="C95" s="899"/>
      <c r="D95" s="899"/>
      <c r="E95" s="899"/>
      <c r="F95" s="897"/>
      <c r="G95" s="899"/>
      <c r="H95" s="897"/>
      <c r="I95" s="899"/>
      <c r="J95" s="897"/>
      <c r="K95" s="899"/>
      <c r="L95" s="897"/>
      <c r="M95" s="899"/>
      <c r="N95" s="897"/>
      <c r="O95" s="899"/>
      <c r="P95" s="897"/>
      <c r="Q95" s="897"/>
      <c r="R95" s="140"/>
      <c r="S95" s="555"/>
      <c r="T95" s="149"/>
      <c r="U95" s="149"/>
      <c r="V95" s="149"/>
      <c r="W95" s="149"/>
      <c r="X95" s="149"/>
      <c r="Y95" s="149"/>
      <c r="Z95" s="149"/>
      <c r="AA95" s="52"/>
      <c r="AB95" s="52"/>
      <c r="AC95" s="52"/>
      <c r="AD95" s="52"/>
      <c r="AE95" s="52"/>
      <c r="AF95" s="52"/>
      <c r="AG95" s="52"/>
      <c r="AH95" s="52"/>
      <c r="AI95" s="52"/>
      <c r="AJ95" s="52"/>
      <c r="AK95" s="52"/>
      <c r="AL95" s="52"/>
      <c r="AM95" s="52"/>
      <c r="AN95" s="52"/>
      <c r="AO95"/>
      <c r="AP95"/>
      <c r="AQ95"/>
      <c r="AR95"/>
      <c r="AS95"/>
      <c r="AT95"/>
      <c r="AU95"/>
      <c r="AV95"/>
      <c r="AW95"/>
      <c r="AX95"/>
      <c r="AY95"/>
      <c r="AZ95"/>
      <c r="BA95"/>
      <c r="BB95"/>
      <c r="BC95"/>
      <c r="BD95"/>
      <c r="BE95"/>
      <c r="BF95"/>
      <c r="BG95"/>
      <c r="BH95"/>
      <c r="BI95"/>
      <c r="BJ95"/>
      <c r="BK95"/>
      <c r="BL95"/>
      <c r="BM95"/>
      <c r="BN95"/>
      <c r="BO95"/>
      <c r="BP95"/>
      <c r="BQ95"/>
      <c r="BR95"/>
      <c r="BS95"/>
    </row>
    <row r="96" spans="1:71" s="59" customFormat="1" ht="23.25" customHeight="1">
      <c r="A96" s="10" t="s">
        <v>294</v>
      </c>
      <c r="B96" s="897">
        <v>3</v>
      </c>
      <c r="C96" s="899">
        <v>530.2</v>
      </c>
      <c r="D96" s="983">
        <v>1</v>
      </c>
      <c r="E96" s="899">
        <v>37.6</v>
      </c>
      <c r="F96" s="897">
        <v>1</v>
      </c>
      <c r="G96" s="899">
        <v>153.2</v>
      </c>
      <c r="H96" s="897">
        <v>1</v>
      </c>
      <c r="I96" s="899">
        <v>158.7</v>
      </c>
      <c r="J96" s="897"/>
      <c r="K96" s="899"/>
      <c r="L96" s="897">
        <v>4</v>
      </c>
      <c r="M96" s="899">
        <v>599.7</v>
      </c>
      <c r="N96" s="897"/>
      <c r="O96" s="899"/>
      <c r="P96" s="897">
        <v>1</v>
      </c>
      <c r="Q96" s="897">
        <v>201</v>
      </c>
      <c r="R96" s="140">
        <f t="shared" si="12"/>
        <v>11</v>
      </c>
      <c r="S96" s="555">
        <f t="shared" si="12"/>
        <v>1680.4</v>
      </c>
      <c r="T96" s="149"/>
      <c r="U96" s="149"/>
      <c r="V96" s="149"/>
      <c r="W96" s="149"/>
      <c r="X96" s="149"/>
      <c r="Y96" s="149"/>
      <c r="Z96" s="149"/>
      <c r="AA96" s="52"/>
      <c r="AB96" s="52"/>
      <c r="AC96" s="52"/>
      <c r="AD96" s="52"/>
      <c r="AE96" s="52"/>
      <c r="AF96" s="52"/>
      <c r="AG96" s="52"/>
      <c r="AH96" s="52"/>
      <c r="AI96" s="52"/>
      <c r="AJ96" s="52"/>
      <c r="AK96" s="52"/>
      <c r="AL96" s="52"/>
      <c r="AM96" s="52"/>
      <c r="AN96" s="52"/>
      <c r="AO96"/>
      <c r="AP96"/>
      <c r="AQ96"/>
      <c r="AR96"/>
      <c r="AS96"/>
      <c r="AT96"/>
      <c r="AU96"/>
      <c r="AV96"/>
      <c r="AW96"/>
      <c r="AX96"/>
      <c r="AY96"/>
      <c r="AZ96"/>
      <c r="BA96"/>
      <c r="BB96"/>
      <c r="BC96"/>
      <c r="BD96"/>
      <c r="BE96"/>
      <c r="BF96"/>
      <c r="BG96"/>
      <c r="BH96"/>
      <c r="BI96"/>
      <c r="BJ96"/>
      <c r="BK96"/>
      <c r="BL96"/>
      <c r="BM96"/>
      <c r="BN96"/>
      <c r="BO96"/>
      <c r="BP96"/>
      <c r="BQ96"/>
      <c r="BR96"/>
      <c r="BS96"/>
    </row>
    <row r="97" spans="1:71" s="59" customFormat="1" ht="23.25" customHeight="1">
      <c r="A97" s="10" t="s">
        <v>33</v>
      </c>
      <c r="B97" s="897"/>
      <c r="C97" s="899"/>
      <c r="D97" s="899"/>
      <c r="E97" s="899"/>
      <c r="F97" s="897"/>
      <c r="G97" s="899"/>
      <c r="H97" s="897"/>
      <c r="I97" s="899"/>
      <c r="J97" s="897"/>
      <c r="K97" s="899"/>
      <c r="L97" s="897">
        <v>3</v>
      </c>
      <c r="M97" s="899">
        <v>471.7</v>
      </c>
      <c r="N97" s="897"/>
      <c r="O97" s="899"/>
      <c r="P97" s="897">
        <v>1</v>
      </c>
      <c r="Q97" s="897">
        <v>169.2</v>
      </c>
      <c r="R97" s="140">
        <f t="shared" si="12"/>
        <v>4</v>
      </c>
      <c r="S97" s="555">
        <f t="shared" si="12"/>
        <v>640.9</v>
      </c>
      <c r="T97" s="149"/>
      <c r="U97" s="149"/>
      <c r="V97" s="149"/>
      <c r="W97" s="149"/>
      <c r="X97" s="149"/>
      <c r="Y97" s="149"/>
      <c r="Z97" s="149"/>
      <c r="AA97" s="52"/>
      <c r="AB97" s="52"/>
      <c r="AC97" s="52"/>
      <c r="AD97" s="52"/>
      <c r="AE97" s="52"/>
      <c r="AF97" s="52"/>
      <c r="AG97" s="52"/>
      <c r="AH97" s="52"/>
      <c r="AI97" s="52"/>
      <c r="AJ97" s="52"/>
      <c r="AK97" s="52"/>
      <c r="AL97" s="52"/>
      <c r="AM97" s="52"/>
      <c r="AN97" s="52"/>
      <c r="AO97"/>
      <c r="AP97"/>
      <c r="AQ97"/>
      <c r="AR97"/>
      <c r="AS97"/>
      <c r="AT97"/>
      <c r="AU97"/>
      <c r="AV97"/>
      <c r="AW97"/>
      <c r="AX97"/>
      <c r="AY97"/>
      <c r="AZ97"/>
      <c r="BA97"/>
      <c r="BB97"/>
      <c r="BC97"/>
      <c r="BD97"/>
      <c r="BE97"/>
      <c r="BF97"/>
      <c r="BG97"/>
      <c r="BH97"/>
      <c r="BI97"/>
      <c r="BJ97"/>
      <c r="BK97"/>
      <c r="BL97"/>
      <c r="BM97"/>
      <c r="BN97"/>
      <c r="BO97"/>
      <c r="BP97"/>
      <c r="BQ97"/>
      <c r="BR97"/>
      <c r="BS97"/>
    </row>
    <row r="98" spans="1:71" s="59" customFormat="1" ht="23.25" customHeight="1">
      <c r="A98" s="16" t="s">
        <v>34</v>
      </c>
      <c r="B98" s="910"/>
      <c r="C98" s="911"/>
      <c r="D98" s="911"/>
      <c r="E98" s="911"/>
      <c r="F98" s="910">
        <v>3</v>
      </c>
      <c r="G98" s="911">
        <v>439.9</v>
      </c>
      <c r="H98" s="910">
        <v>2</v>
      </c>
      <c r="I98" s="911">
        <v>344.9</v>
      </c>
      <c r="J98" s="910"/>
      <c r="K98" s="911"/>
      <c r="L98" s="910"/>
      <c r="M98" s="911"/>
      <c r="N98" s="910"/>
      <c r="O98" s="911"/>
      <c r="P98" s="910"/>
      <c r="Q98" s="910"/>
      <c r="R98" s="243">
        <f t="shared" si="12"/>
        <v>5</v>
      </c>
      <c r="S98" s="556">
        <f t="shared" si="12"/>
        <v>784.8</v>
      </c>
      <c r="T98" s="149"/>
      <c r="U98" s="149"/>
      <c r="V98" s="149"/>
      <c r="W98" s="149"/>
      <c r="X98" s="149"/>
      <c r="Y98" s="149"/>
      <c r="Z98" s="149"/>
      <c r="AA98" s="52"/>
      <c r="AB98" s="52"/>
      <c r="AC98" s="52"/>
      <c r="AD98" s="52"/>
      <c r="AE98" s="52"/>
      <c r="AF98" s="52"/>
      <c r="AG98" s="52"/>
      <c r="AH98" s="52"/>
      <c r="AI98" s="52"/>
      <c r="AJ98" s="52"/>
      <c r="AK98" s="52"/>
      <c r="AL98" s="52"/>
      <c r="AM98" s="52"/>
      <c r="AN98" s="52"/>
      <c r="AO98"/>
      <c r="AP98"/>
      <c r="AQ98"/>
      <c r="AR98"/>
      <c r="AS98"/>
      <c r="AT98"/>
      <c r="AU98"/>
      <c r="AV98"/>
      <c r="AW98"/>
      <c r="AX98"/>
      <c r="AY98"/>
      <c r="AZ98"/>
      <c r="BA98"/>
      <c r="BB98"/>
      <c r="BC98"/>
      <c r="BD98"/>
      <c r="BE98"/>
      <c r="BF98"/>
      <c r="BG98"/>
      <c r="BH98"/>
      <c r="BI98"/>
      <c r="BJ98"/>
      <c r="BK98"/>
      <c r="BL98"/>
      <c r="BM98"/>
      <c r="BN98"/>
      <c r="BO98"/>
      <c r="BP98"/>
      <c r="BQ98"/>
      <c r="BR98"/>
      <c r="BS98"/>
    </row>
    <row r="99" spans="1:19" ht="21.75">
      <c r="A99" s="1148" t="s">
        <v>122</v>
      </c>
      <c r="B99" s="1133"/>
      <c r="C99" s="1134"/>
      <c r="D99" s="1134"/>
      <c r="E99" s="1134"/>
      <c r="F99" s="1133"/>
      <c r="G99" s="1134"/>
      <c r="H99" s="1133"/>
      <c r="I99" s="1134"/>
      <c r="J99" s="1133"/>
      <c r="K99" s="1134"/>
      <c r="L99" s="1133"/>
      <c r="M99" s="1134"/>
      <c r="N99" s="1133"/>
      <c r="O99" s="1134"/>
      <c r="P99" s="1133"/>
      <c r="Q99" s="1133"/>
      <c r="R99" s="1122"/>
      <c r="S99" s="1123"/>
    </row>
    <row r="100" spans="1:19" ht="21.75">
      <c r="A100" s="774" t="s">
        <v>139</v>
      </c>
      <c r="B100" s="849">
        <v>1</v>
      </c>
      <c r="C100" s="900">
        <v>215.6</v>
      </c>
      <c r="D100" s="900"/>
      <c r="E100" s="900"/>
      <c r="F100" s="849">
        <v>2</v>
      </c>
      <c r="G100" s="900">
        <v>415.7</v>
      </c>
      <c r="H100" s="849"/>
      <c r="I100" s="900"/>
      <c r="J100" s="849"/>
      <c r="K100" s="900"/>
      <c r="L100" s="849"/>
      <c r="M100" s="900"/>
      <c r="N100" s="849">
        <v>1</v>
      </c>
      <c r="O100" s="900">
        <v>281.2</v>
      </c>
      <c r="P100" s="849"/>
      <c r="Q100" s="849"/>
      <c r="R100" s="140">
        <f aca="true" t="shared" si="13" ref="R100:R118">SUM(B100,L100,D100,P100,F100,H100,J100,N100)</f>
        <v>4</v>
      </c>
      <c r="S100" s="555">
        <f aca="true" t="shared" si="14" ref="S100:S118">SUM(C100,M100,E100,Q100,G100,I100,K100,O100)</f>
        <v>912.5</v>
      </c>
    </row>
    <row r="101" spans="1:19" ht="21.75">
      <c r="A101" s="774" t="s">
        <v>225</v>
      </c>
      <c r="B101" s="849">
        <v>3</v>
      </c>
      <c r="C101" s="900">
        <v>678.2</v>
      </c>
      <c r="D101" s="900"/>
      <c r="E101" s="900"/>
      <c r="F101" s="849"/>
      <c r="G101" s="900"/>
      <c r="H101" s="849">
        <v>2</v>
      </c>
      <c r="I101" s="900">
        <v>413.2</v>
      </c>
      <c r="J101" s="849"/>
      <c r="K101" s="900"/>
      <c r="L101" s="849"/>
      <c r="M101" s="900"/>
      <c r="N101" s="849"/>
      <c r="O101" s="900"/>
      <c r="P101" s="849"/>
      <c r="Q101" s="849"/>
      <c r="R101" s="140">
        <f t="shared" si="13"/>
        <v>5</v>
      </c>
      <c r="S101" s="555">
        <f t="shared" si="14"/>
        <v>1091.4</v>
      </c>
    </row>
    <row r="102" spans="1:19" ht="21.75">
      <c r="A102" s="774" t="s">
        <v>544</v>
      </c>
      <c r="B102" s="849">
        <v>1</v>
      </c>
      <c r="C102" s="900">
        <v>283.1</v>
      </c>
      <c r="D102" s="900"/>
      <c r="E102" s="900"/>
      <c r="F102" s="849"/>
      <c r="G102" s="900"/>
      <c r="H102" s="849"/>
      <c r="I102" s="900"/>
      <c r="J102" s="849"/>
      <c r="K102" s="900"/>
      <c r="L102" s="849"/>
      <c r="M102" s="900"/>
      <c r="N102" s="849"/>
      <c r="O102" s="900"/>
      <c r="P102" s="849"/>
      <c r="Q102" s="849"/>
      <c r="R102" s="140">
        <f t="shared" si="13"/>
        <v>1</v>
      </c>
      <c r="S102" s="555">
        <f t="shared" si="14"/>
        <v>283.1</v>
      </c>
    </row>
    <row r="103" spans="1:19" ht="21.75">
      <c r="A103" s="774" t="s">
        <v>361</v>
      </c>
      <c r="B103" s="849"/>
      <c r="C103" s="900"/>
      <c r="D103" s="900"/>
      <c r="E103" s="900"/>
      <c r="F103" s="849"/>
      <c r="G103" s="900"/>
      <c r="H103" s="849">
        <v>2</v>
      </c>
      <c r="I103" s="900">
        <v>590.8</v>
      </c>
      <c r="J103" s="849"/>
      <c r="K103" s="900"/>
      <c r="L103" s="849"/>
      <c r="M103" s="900"/>
      <c r="N103" s="849"/>
      <c r="O103" s="900"/>
      <c r="P103" s="849"/>
      <c r="Q103" s="849"/>
      <c r="R103" s="140">
        <f t="shared" si="13"/>
        <v>2</v>
      </c>
      <c r="S103" s="555">
        <f t="shared" si="14"/>
        <v>590.8</v>
      </c>
    </row>
    <row r="104" spans="1:19" ht="21.75">
      <c r="A104" s="774" t="s">
        <v>363</v>
      </c>
      <c r="B104" s="849"/>
      <c r="C104" s="900"/>
      <c r="D104" s="900"/>
      <c r="E104" s="900"/>
      <c r="F104" s="849">
        <v>1</v>
      </c>
      <c r="G104" s="900">
        <v>254.9</v>
      </c>
      <c r="H104" s="849"/>
      <c r="I104" s="900"/>
      <c r="J104" s="849"/>
      <c r="K104" s="900"/>
      <c r="L104" s="849"/>
      <c r="M104" s="900"/>
      <c r="N104" s="849"/>
      <c r="O104" s="900"/>
      <c r="P104" s="849"/>
      <c r="Q104" s="849"/>
      <c r="R104" s="140">
        <f t="shared" si="13"/>
        <v>1</v>
      </c>
      <c r="S104" s="555">
        <f t="shared" si="14"/>
        <v>254.9</v>
      </c>
    </row>
    <row r="105" spans="1:19" ht="21.75">
      <c r="A105" s="774" t="s">
        <v>49</v>
      </c>
      <c r="B105" s="849">
        <v>2</v>
      </c>
      <c r="C105" s="900">
        <v>483.6</v>
      </c>
      <c r="D105" s="900"/>
      <c r="E105" s="900"/>
      <c r="F105" s="849"/>
      <c r="G105" s="900"/>
      <c r="H105" s="849">
        <v>1</v>
      </c>
      <c r="I105" s="900">
        <v>195.9</v>
      </c>
      <c r="J105" s="849">
        <v>1</v>
      </c>
      <c r="K105" s="900">
        <v>174.3</v>
      </c>
      <c r="L105" s="849">
        <v>4</v>
      </c>
      <c r="M105" s="900">
        <v>1173</v>
      </c>
      <c r="N105" s="849">
        <v>1</v>
      </c>
      <c r="O105" s="900">
        <v>367.4</v>
      </c>
      <c r="P105" s="849"/>
      <c r="Q105" s="849"/>
      <c r="R105" s="140">
        <f t="shared" si="13"/>
        <v>9</v>
      </c>
      <c r="S105" s="555">
        <f t="shared" si="14"/>
        <v>2394.2</v>
      </c>
    </row>
    <row r="106" spans="1:19" ht="21.75">
      <c r="A106" s="774" t="s">
        <v>50</v>
      </c>
      <c r="B106" s="849"/>
      <c r="C106" s="900"/>
      <c r="D106" s="900"/>
      <c r="E106" s="900"/>
      <c r="F106" s="849">
        <v>2</v>
      </c>
      <c r="G106" s="900">
        <v>641.9</v>
      </c>
      <c r="H106" s="849"/>
      <c r="I106" s="900"/>
      <c r="J106" s="849">
        <v>1</v>
      </c>
      <c r="K106" s="900">
        <v>203.6</v>
      </c>
      <c r="L106" s="849">
        <v>1</v>
      </c>
      <c r="M106" s="900">
        <v>220.9</v>
      </c>
      <c r="N106" s="849"/>
      <c r="O106" s="900"/>
      <c r="P106" s="849"/>
      <c r="Q106" s="849"/>
      <c r="R106" s="140">
        <f t="shared" si="13"/>
        <v>4</v>
      </c>
      <c r="S106" s="555">
        <f t="shared" si="14"/>
        <v>1066.3999999999999</v>
      </c>
    </row>
    <row r="107" spans="1:19" ht="21.75">
      <c r="A107" s="774" t="s">
        <v>150</v>
      </c>
      <c r="B107" s="849">
        <v>1</v>
      </c>
      <c r="C107" s="900">
        <v>356.3</v>
      </c>
      <c r="D107" s="900"/>
      <c r="E107" s="900"/>
      <c r="F107" s="849"/>
      <c r="G107" s="900"/>
      <c r="H107" s="849">
        <v>1</v>
      </c>
      <c r="I107" s="900">
        <v>410.2</v>
      </c>
      <c r="J107" s="849"/>
      <c r="K107" s="900"/>
      <c r="L107" s="849"/>
      <c r="M107" s="900"/>
      <c r="N107" s="849"/>
      <c r="O107" s="900"/>
      <c r="P107" s="849"/>
      <c r="Q107" s="849"/>
      <c r="R107" s="140">
        <f t="shared" si="13"/>
        <v>2</v>
      </c>
      <c r="S107" s="555">
        <f t="shared" si="14"/>
        <v>766.5</v>
      </c>
    </row>
    <row r="108" spans="1:19" ht="21.75">
      <c r="A108" s="774" t="s">
        <v>188</v>
      </c>
      <c r="B108" s="849">
        <v>2</v>
      </c>
      <c r="C108" s="900">
        <v>572.6</v>
      </c>
      <c r="D108" s="900"/>
      <c r="E108" s="900"/>
      <c r="F108" s="849"/>
      <c r="G108" s="900"/>
      <c r="H108" s="849"/>
      <c r="I108" s="900"/>
      <c r="J108" s="849">
        <v>1</v>
      </c>
      <c r="K108" s="900">
        <v>287.7</v>
      </c>
      <c r="L108" s="849"/>
      <c r="M108" s="900"/>
      <c r="N108" s="849"/>
      <c r="O108" s="900"/>
      <c r="P108" s="849"/>
      <c r="Q108" s="849"/>
      <c r="R108" s="140">
        <f t="shared" si="13"/>
        <v>3</v>
      </c>
      <c r="S108" s="555">
        <f t="shared" si="14"/>
        <v>860.3</v>
      </c>
    </row>
    <row r="109" spans="1:19" ht="21.75">
      <c r="A109" s="774" t="s">
        <v>365</v>
      </c>
      <c r="B109" s="849">
        <v>1</v>
      </c>
      <c r="C109" s="900">
        <v>256.1</v>
      </c>
      <c r="D109" s="980"/>
      <c r="E109" s="900"/>
      <c r="F109" s="1075">
        <v>2</v>
      </c>
      <c r="G109" s="900">
        <v>594.1</v>
      </c>
      <c r="H109" s="849"/>
      <c r="I109" s="900"/>
      <c r="J109" s="849"/>
      <c r="K109" s="900"/>
      <c r="L109" s="849">
        <v>1</v>
      </c>
      <c r="M109" s="900">
        <v>364.8</v>
      </c>
      <c r="N109" s="849"/>
      <c r="O109" s="900"/>
      <c r="P109" s="849"/>
      <c r="Q109" s="849"/>
      <c r="R109" s="140">
        <f t="shared" si="13"/>
        <v>4</v>
      </c>
      <c r="S109" s="555">
        <f t="shared" si="14"/>
        <v>1215</v>
      </c>
    </row>
    <row r="110" spans="1:19" ht="21.75">
      <c r="A110" s="774" t="s">
        <v>154</v>
      </c>
      <c r="B110" s="849"/>
      <c r="C110" s="900"/>
      <c r="D110" s="900"/>
      <c r="E110" s="900"/>
      <c r="F110" s="849"/>
      <c r="G110" s="900"/>
      <c r="H110" s="849">
        <v>1</v>
      </c>
      <c r="I110" s="900">
        <v>318.1</v>
      </c>
      <c r="J110" s="849"/>
      <c r="K110" s="900"/>
      <c r="L110" s="849">
        <v>1</v>
      </c>
      <c r="M110" s="900">
        <v>255.3</v>
      </c>
      <c r="N110" s="849"/>
      <c r="O110" s="900"/>
      <c r="P110" s="849"/>
      <c r="Q110" s="849"/>
      <c r="R110" s="140">
        <f t="shared" si="13"/>
        <v>2</v>
      </c>
      <c r="S110" s="555">
        <f t="shared" si="14"/>
        <v>573.4000000000001</v>
      </c>
    </row>
    <row r="111" spans="1:19" ht="21.75">
      <c r="A111" s="774" t="s">
        <v>366</v>
      </c>
      <c r="B111" s="849"/>
      <c r="C111" s="900"/>
      <c r="D111" s="900"/>
      <c r="E111" s="900"/>
      <c r="F111" s="849">
        <v>1</v>
      </c>
      <c r="G111" s="900">
        <v>248.7</v>
      </c>
      <c r="H111" s="849"/>
      <c r="I111" s="900"/>
      <c r="J111" s="849"/>
      <c r="K111" s="900"/>
      <c r="L111" s="849">
        <v>2</v>
      </c>
      <c r="M111" s="900">
        <v>617.4</v>
      </c>
      <c r="N111" s="849"/>
      <c r="O111" s="900"/>
      <c r="P111" s="849"/>
      <c r="Q111" s="849"/>
      <c r="R111" s="140">
        <f t="shared" si="13"/>
        <v>3</v>
      </c>
      <c r="S111" s="555">
        <f t="shared" si="14"/>
        <v>866.0999999999999</v>
      </c>
    </row>
    <row r="112" spans="1:19" ht="21.75">
      <c r="A112" s="774" t="s">
        <v>431</v>
      </c>
      <c r="B112" s="849"/>
      <c r="C112" s="900"/>
      <c r="D112" s="900"/>
      <c r="E112" s="900"/>
      <c r="F112" s="849">
        <v>1</v>
      </c>
      <c r="G112" s="900">
        <v>287.8</v>
      </c>
      <c r="H112" s="849"/>
      <c r="I112" s="900"/>
      <c r="J112" s="849"/>
      <c r="K112" s="900"/>
      <c r="L112" s="849"/>
      <c r="M112" s="900"/>
      <c r="N112" s="849"/>
      <c r="O112" s="900"/>
      <c r="P112" s="849"/>
      <c r="Q112" s="849"/>
      <c r="R112" s="140">
        <f t="shared" si="13"/>
        <v>1</v>
      </c>
      <c r="S112" s="555">
        <f t="shared" si="14"/>
        <v>287.8</v>
      </c>
    </row>
    <row r="113" spans="1:19" ht="21.75">
      <c r="A113" s="774" t="s">
        <v>547</v>
      </c>
      <c r="B113" s="849"/>
      <c r="C113" s="900"/>
      <c r="D113" s="900"/>
      <c r="E113" s="900"/>
      <c r="F113" s="849"/>
      <c r="G113" s="900"/>
      <c r="H113" s="849"/>
      <c r="I113" s="900"/>
      <c r="J113" s="849"/>
      <c r="K113" s="900"/>
      <c r="L113" s="849">
        <v>2</v>
      </c>
      <c r="M113" s="900">
        <v>536.4</v>
      </c>
      <c r="N113" s="849"/>
      <c r="O113" s="900"/>
      <c r="P113" s="849"/>
      <c r="Q113" s="849"/>
      <c r="R113" s="140">
        <f t="shared" si="13"/>
        <v>2</v>
      </c>
      <c r="S113" s="555">
        <f t="shared" si="14"/>
        <v>536.4</v>
      </c>
    </row>
    <row r="114" spans="1:19" ht="21.75">
      <c r="A114" s="774" t="s">
        <v>296</v>
      </c>
      <c r="B114" s="849"/>
      <c r="C114" s="900"/>
      <c r="D114" s="900"/>
      <c r="E114" s="900"/>
      <c r="F114" s="849"/>
      <c r="G114" s="900"/>
      <c r="H114" s="849"/>
      <c r="I114" s="900"/>
      <c r="J114" s="849"/>
      <c r="K114" s="900"/>
      <c r="L114" s="849"/>
      <c r="M114" s="900"/>
      <c r="N114" s="849">
        <v>1</v>
      </c>
      <c r="O114" s="900">
        <v>264.7</v>
      </c>
      <c r="P114" s="849"/>
      <c r="Q114" s="849"/>
      <c r="R114" s="140">
        <f t="shared" si="13"/>
        <v>1</v>
      </c>
      <c r="S114" s="555">
        <f t="shared" si="14"/>
        <v>264.7</v>
      </c>
    </row>
    <row r="115" spans="1:19" ht="21.75">
      <c r="A115" s="774" t="s">
        <v>51</v>
      </c>
      <c r="B115" s="849">
        <v>3</v>
      </c>
      <c r="C115" s="900">
        <v>773.3</v>
      </c>
      <c r="D115" s="980"/>
      <c r="E115" s="900"/>
      <c r="F115" s="849">
        <v>3</v>
      </c>
      <c r="G115" s="900">
        <v>687.2</v>
      </c>
      <c r="H115" s="849">
        <v>1</v>
      </c>
      <c r="I115" s="900">
        <v>318.7</v>
      </c>
      <c r="J115" s="849">
        <v>1</v>
      </c>
      <c r="K115" s="900">
        <v>196.1</v>
      </c>
      <c r="L115" s="849">
        <v>1</v>
      </c>
      <c r="M115" s="900">
        <v>216.5</v>
      </c>
      <c r="N115" s="849"/>
      <c r="O115" s="900"/>
      <c r="P115" s="849"/>
      <c r="Q115" s="849"/>
      <c r="R115" s="140">
        <f t="shared" si="13"/>
        <v>9</v>
      </c>
      <c r="S115" s="555">
        <f t="shared" si="14"/>
        <v>2191.8</v>
      </c>
    </row>
    <row r="116" spans="1:19" ht="21.75">
      <c r="A116" s="774" t="s">
        <v>220</v>
      </c>
      <c r="B116" s="849"/>
      <c r="C116" s="900"/>
      <c r="D116" s="980"/>
      <c r="E116" s="900"/>
      <c r="F116" s="849"/>
      <c r="G116" s="900"/>
      <c r="H116" s="849"/>
      <c r="I116" s="900"/>
      <c r="J116" s="849">
        <v>1</v>
      </c>
      <c r="K116" s="900">
        <v>225.4</v>
      </c>
      <c r="L116" s="849"/>
      <c r="M116" s="900"/>
      <c r="N116" s="849"/>
      <c r="O116" s="900"/>
      <c r="P116" s="849">
        <v>1</v>
      </c>
      <c r="Q116" s="849">
        <v>260.9</v>
      </c>
      <c r="R116" s="140">
        <f t="shared" si="13"/>
        <v>2</v>
      </c>
      <c r="S116" s="555">
        <f t="shared" si="14"/>
        <v>486.29999999999995</v>
      </c>
    </row>
    <row r="117" spans="1:19" ht="21.75">
      <c r="A117" s="774" t="s">
        <v>155</v>
      </c>
      <c r="B117" s="849">
        <v>1</v>
      </c>
      <c r="C117" s="900">
        <v>228</v>
      </c>
      <c r="D117" s="980"/>
      <c r="E117" s="900"/>
      <c r="F117" s="849"/>
      <c r="G117" s="900"/>
      <c r="H117" s="849"/>
      <c r="I117" s="900"/>
      <c r="J117" s="849"/>
      <c r="K117" s="900"/>
      <c r="L117" s="849"/>
      <c r="M117" s="900"/>
      <c r="N117" s="849"/>
      <c r="O117" s="900"/>
      <c r="P117" s="849"/>
      <c r="Q117" s="849"/>
      <c r="R117" s="140">
        <f t="shared" si="13"/>
        <v>1</v>
      </c>
      <c r="S117" s="555">
        <f t="shared" si="14"/>
        <v>228</v>
      </c>
    </row>
    <row r="118" spans="1:19" ht="21.75">
      <c r="A118" s="774" t="s">
        <v>52</v>
      </c>
      <c r="B118" s="849">
        <v>2</v>
      </c>
      <c r="C118" s="900">
        <v>679.8</v>
      </c>
      <c r="D118" s="980"/>
      <c r="E118" s="900"/>
      <c r="F118" s="849">
        <v>1</v>
      </c>
      <c r="G118" s="900">
        <v>319.4</v>
      </c>
      <c r="H118" s="849">
        <v>1</v>
      </c>
      <c r="I118" s="900">
        <v>343.4</v>
      </c>
      <c r="J118" s="849"/>
      <c r="K118" s="900"/>
      <c r="L118" s="849"/>
      <c r="M118" s="900"/>
      <c r="N118" s="849"/>
      <c r="O118" s="900"/>
      <c r="P118" s="849"/>
      <c r="Q118" s="849"/>
      <c r="R118" s="140">
        <f t="shared" si="13"/>
        <v>4</v>
      </c>
      <c r="S118" s="555">
        <f t="shared" si="14"/>
        <v>1342.6</v>
      </c>
    </row>
    <row r="119" spans="1:19" ht="21.75">
      <c r="A119" s="774" t="s">
        <v>550</v>
      </c>
      <c r="B119" s="849"/>
      <c r="C119" s="900"/>
      <c r="D119" s="900"/>
      <c r="E119" s="900"/>
      <c r="F119" s="849">
        <v>1</v>
      </c>
      <c r="G119" s="900">
        <v>339.7</v>
      </c>
      <c r="H119" s="849">
        <v>1</v>
      </c>
      <c r="I119" s="900">
        <v>302.5</v>
      </c>
      <c r="J119" s="849"/>
      <c r="K119" s="900"/>
      <c r="L119" s="849"/>
      <c r="M119" s="900"/>
      <c r="N119" s="849"/>
      <c r="O119" s="900"/>
      <c r="P119" s="849"/>
      <c r="Q119" s="849"/>
      <c r="R119" s="140">
        <f aca="true" t="shared" si="15" ref="R119:S122">SUM(B119,L119,D119,P119,F119,H119,J119,N119)</f>
        <v>2</v>
      </c>
      <c r="S119" s="555">
        <f t="shared" si="15"/>
        <v>642.2</v>
      </c>
    </row>
    <row r="120" spans="1:19" ht="21.75">
      <c r="A120" s="774" t="s">
        <v>435</v>
      </c>
      <c r="B120" s="849"/>
      <c r="C120" s="900"/>
      <c r="D120" s="900"/>
      <c r="E120" s="900"/>
      <c r="F120" s="849">
        <v>1</v>
      </c>
      <c r="G120" s="900">
        <v>312.2</v>
      </c>
      <c r="H120" s="849"/>
      <c r="I120" s="900"/>
      <c r="J120" s="849"/>
      <c r="K120" s="900"/>
      <c r="L120" s="849"/>
      <c r="M120" s="900"/>
      <c r="N120" s="849"/>
      <c r="O120" s="900"/>
      <c r="P120" s="849"/>
      <c r="Q120" s="849"/>
      <c r="R120" s="140">
        <f t="shared" si="15"/>
        <v>1</v>
      </c>
      <c r="S120" s="555">
        <f t="shared" si="15"/>
        <v>312.2</v>
      </c>
    </row>
    <row r="121" spans="1:19" ht="21.75">
      <c r="A121" s="774" t="s">
        <v>307</v>
      </c>
      <c r="B121" s="1014"/>
      <c r="C121" s="1015"/>
      <c r="D121" s="1015"/>
      <c r="E121" s="1015"/>
      <c r="F121" s="1014">
        <v>1</v>
      </c>
      <c r="G121" s="1015">
        <v>399.8</v>
      </c>
      <c r="H121" s="1014"/>
      <c r="I121" s="1015"/>
      <c r="J121" s="1014"/>
      <c r="K121" s="1015"/>
      <c r="L121" s="1014"/>
      <c r="M121" s="1015"/>
      <c r="N121" s="1014"/>
      <c r="O121" s="1015"/>
      <c r="P121" s="1014"/>
      <c r="Q121" s="1014"/>
      <c r="R121" s="140">
        <f t="shared" si="15"/>
        <v>1</v>
      </c>
      <c r="S121" s="555">
        <f t="shared" si="15"/>
        <v>399.8</v>
      </c>
    </row>
    <row r="122" spans="1:19" ht="21.75">
      <c r="A122" s="886" t="s">
        <v>552</v>
      </c>
      <c r="B122" s="1016"/>
      <c r="C122" s="1017"/>
      <c r="D122" s="1017"/>
      <c r="E122" s="1017"/>
      <c r="F122" s="1016">
        <v>1</v>
      </c>
      <c r="G122" s="1017">
        <v>277</v>
      </c>
      <c r="H122" s="1016">
        <v>2</v>
      </c>
      <c r="I122" s="1017">
        <v>528.1</v>
      </c>
      <c r="J122" s="1016"/>
      <c r="K122" s="1017"/>
      <c r="L122" s="1016">
        <v>1</v>
      </c>
      <c r="M122" s="1017">
        <v>270.5</v>
      </c>
      <c r="N122" s="1016"/>
      <c r="O122" s="1017"/>
      <c r="P122" s="1016"/>
      <c r="Q122" s="1016"/>
      <c r="R122" s="243">
        <f t="shared" si="15"/>
        <v>4</v>
      </c>
      <c r="S122" s="556">
        <f t="shared" si="15"/>
        <v>1075.6</v>
      </c>
    </row>
    <row r="123" spans="1:19" ht="21.75">
      <c r="A123" s="1088" t="s">
        <v>394</v>
      </c>
      <c r="B123" s="1133"/>
      <c r="C123" s="1134"/>
      <c r="D123" s="1134"/>
      <c r="E123" s="1134"/>
      <c r="F123" s="1133"/>
      <c r="G123" s="1134"/>
      <c r="H123" s="1133"/>
      <c r="I123" s="1134"/>
      <c r="J123" s="1133"/>
      <c r="K123" s="1134"/>
      <c r="L123" s="1133"/>
      <c r="M123" s="1134"/>
      <c r="N123" s="1133"/>
      <c r="O123" s="1134"/>
      <c r="P123" s="1133"/>
      <c r="Q123" s="1133"/>
      <c r="R123" s="1122"/>
      <c r="S123" s="1123"/>
    </row>
    <row r="124" spans="1:19" ht="21.75">
      <c r="A124" s="10" t="s">
        <v>543</v>
      </c>
      <c r="B124" s="849"/>
      <c r="C124" s="900"/>
      <c r="D124" s="900"/>
      <c r="E124" s="900"/>
      <c r="F124" s="849"/>
      <c r="G124" s="900"/>
      <c r="H124" s="849"/>
      <c r="I124" s="900"/>
      <c r="J124" s="849"/>
      <c r="K124" s="900"/>
      <c r="L124" s="849">
        <v>1</v>
      </c>
      <c r="M124" s="900">
        <v>140</v>
      </c>
      <c r="N124" s="849"/>
      <c r="O124" s="900"/>
      <c r="P124" s="849"/>
      <c r="Q124" s="849"/>
      <c r="R124" s="140">
        <f aca="true" t="shared" si="16" ref="R124:S127">SUM(B124,L124,D124,P124,F124,H124,J124,N124)</f>
        <v>1</v>
      </c>
      <c r="S124" s="555">
        <f t="shared" si="16"/>
        <v>140</v>
      </c>
    </row>
    <row r="125" spans="1:19" ht="21.75">
      <c r="A125" s="10" t="s">
        <v>354</v>
      </c>
      <c r="B125" s="849"/>
      <c r="C125" s="900"/>
      <c r="D125" s="900"/>
      <c r="E125" s="900"/>
      <c r="F125" s="849">
        <v>1</v>
      </c>
      <c r="G125" s="900">
        <v>187.7</v>
      </c>
      <c r="H125" s="849">
        <v>1</v>
      </c>
      <c r="I125" s="900">
        <v>187</v>
      </c>
      <c r="J125" s="849"/>
      <c r="K125" s="900"/>
      <c r="L125" s="849"/>
      <c r="M125" s="900"/>
      <c r="N125" s="849"/>
      <c r="O125" s="900"/>
      <c r="P125" s="849"/>
      <c r="Q125" s="849"/>
      <c r="R125" s="140">
        <f t="shared" si="16"/>
        <v>2</v>
      </c>
      <c r="S125" s="555">
        <f t="shared" si="16"/>
        <v>374.7</v>
      </c>
    </row>
    <row r="126" spans="1:19" ht="21.75">
      <c r="A126" s="10" t="s">
        <v>545</v>
      </c>
      <c r="B126" s="849">
        <v>2</v>
      </c>
      <c r="C126" s="900">
        <v>312.3</v>
      </c>
      <c r="D126" s="900"/>
      <c r="E126" s="900"/>
      <c r="F126" s="849"/>
      <c r="G126" s="900"/>
      <c r="H126" s="849"/>
      <c r="I126" s="900"/>
      <c r="J126" s="849"/>
      <c r="K126" s="900"/>
      <c r="L126" s="849"/>
      <c r="M126" s="900"/>
      <c r="N126" s="849"/>
      <c r="O126" s="900"/>
      <c r="P126" s="849"/>
      <c r="Q126" s="849"/>
      <c r="R126" s="140">
        <f t="shared" si="16"/>
        <v>2</v>
      </c>
      <c r="S126" s="555">
        <f t="shared" si="16"/>
        <v>312.3</v>
      </c>
    </row>
    <row r="127" spans="1:19" ht="21.75">
      <c r="A127" s="10" t="s">
        <v>548</v>
      </c>
      <c r="B127" s="849"/>
      <c r="C127" s="900"/>
      <c r="D127" s="900"/>
      <c r="E127" s="900"/>
      <c r="F127" s="849">
        <v>2</v>
      </c>
      <c r="G127" s="900">
        <v>311.2</v>
      </c>
      <c r="H127" s="849"/>
      <c r="I127" s="900"/>
      <c r="J127" s="849"/>
      <c r="K127" s="900"/>
      <c r="L127" s="849"/>
      <c r="M127" s="900"/>
      <c r="N127" s="849"/>
      <c r="O127" s="900"/>
      <c r="P127" s="849"/>
      <c r="Q127" s="849"/>
      <c r="R127" s="140">
        <f t="shared" si="16"/>
        <v>2</v>
      </c>
      <c r="S127" s="555">
        <f t="shared" si="16"/>
        <v>311.2</v>
      </c>
    </row>
    <row r="128" spans="1:19" ht="21.75">
      <c r="A128" s="10" t="s">
        <v>448</v>
      </c>
      <c r="B128" s="849"/>
      <c r="C128" s="900"/>
      <c r="D128" s="900"/>
      <c r="E128" s="900"/>
      <c r="F128" s="849">
        <v>1</v>
      </c>
      <c r="G128" s="900">
        <v>153</v>
      </c>
      <c r="H128" s="849"/>
      <c r="I128" s="900"/>
      <c r="J128" s="849">
        <v>1</v>
      </c>
      <c r="K128" s="900">
        <v>133.6</v>
      </c>
      <c r="L128" s="849"/>
      <c r="M128" s="900"/>
      <c r="N128" s="849"/>
      <c r="O128" s="900"/>
      <c r="P128" s="849"/>
      <c r="Q128" s="849"/>
      <c r="R128" s="140">
        <f aca="true" t="shared" si="17" ref="R128:S131">SUM(B128,L128,D128,P128,F128,H128,J128,N128)</f>
        <v>2</v>
      </c>
      <c r="S128" s="555">
        <f t="shared" si="17"/>
        <v>286.6</v>
      </c>
    </row>
    <row r="129" spans="1:19" ht="21.75">
      <c r="A129" s="10" t="s">
        <v>306</v>
      </c>
      <c r="B129" s="849"/>
      <c r="C129" s="900"/>
      <c r="D129" s="900"/>
      <c r="E129" s="900"/>
      <c r="F129" s="849"/>
      <c r="G129" s="900"/>
      <c r="H129" s="849">
        <v>1</v>
      </c>
      <c r="I129" s="900">
        <v>90.9</v>
      </c>
      <c r="J129" s="849"/>
      <c r="K129" s="900"/>
      <c r="L129" s="849">
        <v>1</v>
      </c>
      <c r="M129" s="900">
        <v>91.6</v>
      </c>
      <c r="N129" s="849"/>
      <c r="O129" s="900"/>
      <c r="P129" s="849"/>
      <c r="Q129" s="849"/>
      <c r="R129" s="140">
        <f>SUM(B129,L129,D129,P129,F129,H129,J129,N129)</f>
        <v>2</v>
      </c>
      <c r="S129" s="555">
        <f>SUM(C129,M129,E129,Q129,G129,I129,K129,O129)</f>
        <v>182.5</v>
      </c>
    </row>
    <row r="130" spans="1:19" ht="21.75">
      <c r="A130" s="16" t="s">
        <v>357</v>
      </c>
      <c r="B130" s="668"/>
      <c r="C130" s="912"/>
      <c r="D130" s="912"/>
      <c r="E130" s="912"/>
      <c r="F130" s="668">
        <v>1</v>
      </c>
      <c r="G130" s="912">
        <v>179.5</v>
      </c>
      <c r="H130" s="668"/>
      <c r="I130" s="912"/>
      <c r="J130" s="668"/>
      <c r="K130" s="912"/>
      <c r="L130" s="668"/>
      <c r="M130" s="912"/>
      <c r="N130" s="668">
        <v>1</v>
      </c>
      <c r="O130" s="912">
        <v>184.8</v>
      </c>
      <c r="P130" s="668"/>
      <c r="Q130" s="668"/>
      <c r="R130" s="243">
        <f t="shared" si="17"/>
        <v>2</v>
      </c>
      <c r="S130" s="556">
        <f t="shared" si="17"/>
        <v>364.3</v>
      </c>
    </row>
    <row r="131" spans="1:19" ht="22.5" thickBot="1">
      <c r="A131" s="1088" t="s">
        <v>395</v>
      </c>
      <c r="B131" s="1135">
        <v>5</v>
      </c>
      <c r="C131" s="1136">
        <v>315.3</v>
      </c>
      <c r="D131" s="1137">
        <v>6</v>
      </c>
      <c r="E131" s="1136">
        <v>225.6</v>
      </c>
      <c r="F131" s="1135">
        <v>2</v>
      </c>
      <c r="G131" s="1136">
        <v>110</v>
      </c>
      <c r="H131" s="1135">
        <v>5</v>
      </c>
      <c r="I131" s="1136">
        <v>335.8</v>
      </c>
      <c r="J131" s="1135">
        <v>2</v>
      </c>
      <c r="K131" s="1136">
        <v>110</v>
      </c>
      <c r="L131" s="1135"/>
      <c r="M131" s="1136"/>
      <c r="N131" s="1135">
        <v>1</v>
      </c>
      <c r="O131" s="1136">
        <v>55</v>
      </c>
      <c r="P131" s="1135"/>
      <c r="Q131" s="1135"/>
      <c r="R131" s="1122">
        <f t="shared" si="17"/>
        <v>21</v>
      </c>
      <c r="S131" s="1123">
        <f t="shared" si="17"/>
        <v>1151.7</v>
      </c>
    </row>
    <row r="132" spans="1:19" ht="22.5" thickBot="1">
      <c r="A132" s="901" t="s">
        <v>53</v>
      </c>
      <c r="B132" s="905">
        <f aca="true" t="shared" si="18" ref="B132:Q132">SUM(B4:B131)</f>
        <v>124</v>
      </c>
      <c r="C132" s="902">
        <f t="shared" si="18"/>
        <v>18743.1</v>
      </c>
      <c r="D132" s="905">
        <f t="shared" si="18"/>
        <v>28</v>
      </c>
      <c r="E132" s="902">
        <f t="shared" si="18"/>
        <v>1052.8000000000002</v>
      </c>
      <c r="F132" s="905">
        <f t="shared" si="18"/>
        <v>124</v>
      </c>
      <c r="G132" s="902">
        <f t="shared" si="18"/>
        <v>19794.700000000004</v>
      </c>
      <c r="H132" s="905">
        <f t="shared" si="18"/>
        <v>127</v>
      </c>
      <c r="I132" s="902">
        <f t="shared" si="18"/>
        <v>20299.100000000002</v>
      </c>
      <c r="J132" s="905">
        <f t="shared" si="18"/>
        <v>34</v>
      </c>
      <c r="K132" s="902">
        <f t="shared" si="18"/>
        <v>4784.800000000001</v>
      </c>
      <c r="L132" s="905">
        <f t="shared" si="18"/>
        <v>118</v>
      </c>
      <c r="M132" s="902">
        <f t="shared" si="18"/>
        <v>19129.200000000004</v>
      </c>
      <c r="N132" s="905">
        <f t="shared" si="18"/>
        <v>19</v>
      </c>
      <c r="O132" s="902">
        <f t="shared" si="18"/>
        <v>4298.099999999999</v>
      </c>
      <c r="P132" s="905">
        <f t="shared" si="18"/>
        <v>19</v>
      </c>
      <c r="Q132" s="902">
        <f t="shared" si="18"/>
        <v>2759.7000000000003</v>
      </c>
      <c r="R132" s="903">
        <f>SUM(R5:R131)</f>
        <v>593</v>
      </c>
      <c r="S132" s="904">
        <f>SUM(S5:S131)</f>
        <v>90861.49999999999</v>
      </c>
    </row>
    <row r="133" ht="21.75">
      <c r="A133" s="52" t="s">
        <v>396</v>
      </c>
    </row>
    <row r="134" ht="21.75">
      <c r="A134" s="52"/>
    </row>
    <row r="135" ht="21.75">
      <c r="A135" s="52"/>
    </row>
    <row r="136" ht="21.75">
      <c r="A136" s="52"/>
    </row>
    <row r="137" ht="21.75">
      <c r="A137" s="52"/>
    </row>
    <row r="138" ht="21.75">
      <c r="A138" s="52"/>
    </row>
    <row r="139" ht="21.75">
      <c r="A139" s="52"/>
    </row>
    <row r="140" ht="21.75">
      <c r="A140" s="52"/>
    </row>
    <row r="141" ht="21.75">
      <c r="A141" s="52"/>
    </row>
    <row r="142" ht="21.75">
      <c r="A142" s="52"/>
    </row>
    <row r="143" ht="21.75">
      <c r="A143" s="52"/>
    </row>
    <row r="144" ht="21.75">
      <c r="A144" s="52"/>
    </row>
    <row r="145" ht="21.75">
      <c r="A145" s="52"/>
    </row>
    <row r="146" ht="21.75">
      <c r="A146" s="52"/>
    </row>
    <row r="147" ht="21.75">
      <c r="A147" s="52"/>
    </row>
    <row r="148" ht="21.75">
      <c r="A148" s="52"/>
    </row>
    <row r="149" ht="21.75">
      <c r="A149" s="52"/>
    </row>
    <row r="150" ht="21.75">
      <c r="A150" s="59"/>
    </row>
    <row r="151" ht="21.75">
      <c r="A151" s="59"/>
    </row>
    <row r="152" ht="21.75">
      <c r="A152" s="59"/>
    </row>
    <row r="153" ht="21.75">
      <c r="A153" s="59"/>
    </row>
    <row r="154" ht="21.75">
      <c r="A154" s="59"/>
    </row>
    <row r="155" ht="21.75">
      <c r="A155" s="59"/>
    </row>
    <row r="156" ht="21.75">
      <c r="A156" s="59"/>
    </row>
    <row r="157" ht="21.75">
      <c r="A157" s="59"/>
    </row>
    <row r="158" ht="21.75">
      <c r="A158" s="59"/>
    </row>
    <row r="159" ht="21.75">
      <c r="A159" s="59"/>
    </row>
    <row r="160" ht="21.75">
      <c r="A160" s="59"/>
    </row>
    <row r="161" ht="21.75">
      <c r="A161" s="59"/>
    </row>
    <row r="162" ht="21.75">
      <c r="A162" s="59"/>
    </row>
    <row r="163" ht="21.75">
      <c r="A163" s="59"/>
    </row>
    <row r="164" ht="21.75">
      <c r="A164" s="59"/>
    </row>
    <row r="165" ht="21.75">
      <c r="A165" s="59"/>
    </row>
    <row r="166" ht="21.75">
      <c r="A166" s="59"/>
    </row>
    <row r="167" ht="21.75">
      <c r="A167" s="59"/>
    </row>
    <row r="168" ht="21.75">
      <c r="A168" s="59"/>
    </row>
    <row r="169" ht="21.75">
      <c r="A169" s="59"/>
    </row>
    <row r="170" ht="21.75">
      <c r="A170" s="59"/>
    </row>
    <row r="171" ht="21.75">
      <c r="A171" s="59"/>
    </row>
    <row r="172" ht="21.75">
      <c r="A172" s="59"/>
    </row>
    <row r="173" ht="21.75">
      <c r="A173" s="59"/>
    </row>
    <row r="174" ht="21.75">
      <c r="A174" s="59"/>
    </row>
    <row r="175" ht="21.75">
      <c r="A175" s="59"/>
    </row>
    <row r="176" ht="21.75">
      <c r="A176" s="59"/>
    </row>
    <row r="177" ht="21.75">
      <c r="A177" s="59"/>
    </row>
    <row r="178" ht="21.75">
      <c r="A178" s="59"/>
    </row>
    <row r="179" ht="21.75">
      <c r="A179" s="59"/>
    </row>
    <row r="180" ht="21.75">
      <c r="A180" s="59"/>
    </row>
    <row r="181" ht="21.75">
      <c r="A181" s="59"/>
    </row>
    <row r="182" ht="21.75">
      <c r="A182" s="59"/>
    </row>
    <row r="183" ht="21.75">
      <c r="A183" s="59"/>
    </row>
    <row r="184" ht="21.75">
      <c r="A184" s="59"/>
    </row>
    <row r="185" ht="21.75">
      <c r="A185" s="59"/>
    </row>
    <row r="186" ht="21.75">
      <c r="A186" s="59"/>
    </row>
    <row r="187" ht="21.75">
      <c r="A187" s="59"/>
    </row>
    <row r="188" ht="21.75">
      <c r="A188" s="59"/>
    </row>
    <row r="189" ht="21.75">
      <c r="A189" s="59"/>
    </row>
    <row r="190" ht="21.75">
      <c r="A190" s="59"/>
    </row>
    <row r="191" ht="21.75">
      <c r="A191" s="59"/>
    </row>
    <row r="192" ht="21.75">
      <c r="A192" s="59"/>
    </row>
    <row r="193" ht="21.75">
      <c r="A193" s="59"/>
    </row>
    <row r="194" ht="21.75">
      <c r="A194" s="59"/>
    </row>
    <row r="195" ht="21.75">
      <c r="A195" s="59"/>
    </row>
    <row r="196" ht="21.75">
      <c r="A196" s="59"/>
    </row>
    <row r="197" ht="21.75">
      <c r="A197" s="59"/>
    </row>
    <row r="198" ht="21.75">
      <c r="A198" s="59"/>
    </row>
    <row r="492" ht="21.75">
      <c r="C492" s="209" t="s">
        <v>230</v>
      </c>
    </row>
  </sheetData>
  <sheetProtection/>
  <mergeCells count="10">
    <mergeCell ref="D2:E2"/>
    <mergeCell ref="A2:A3"/>
    <mergeCell ref="B2:C2"/>
    <mergeCell ref="F2:G2"/>
    <mergeCell ref="R2:S2"/>
    <mergeCell ref="P2:Q2"/>
    <mergeCell ref="H2:I2"/>
    <mergeCell ref="J2:K2"/>
    <mergeCell ref="N2:O2"/>
    <mergeCell ref="L2:M2"/>
  </mergeCells>
  <printOptions horizontalCentered="1"/>
  <pageMargins left="0" right="0" top="0.35" bottom="0.55" header="0.39" footer="0.4"/>
  <pageSetup horizontalDpi="600" verticalDpi="600" orientation="landscape"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u_sar</dc:creator>
  <cp:keywords/>
  <dc:description/>
  <cp:lastModifiedBy>DELL</cp:lastModifiedBy>
  <cp:lastPrinted>2019-12-19T09:56:45Z</cp:lastPrinted>
  <dcterms:created xsi:type="dcterms:W3CDTF">2007-10-09T07:28:46Z</dcterms:created>
  <dcterms:modified xsi:type="dcterms:W3CDTF">2019-12-19T09:57:44Z</dcterms:modified>
  <cp:category/>
  <cp:version/>
  <cp:contentType/>
  <cp:contentStatus/>
</cp:coreProperties>
</file>