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770" windowWidth="3390" windowHeight="4770" tabRatio="597" activeTab="0"/>
  </bookViews>
  <sheets>
    <sheet name="T1  " sheetId="1" r:id="rId1"/>
    <sheet name="T2  " sheetId="2" r:id="rId2"/>
    <sheet name="T3  " sheetId="3" r:id="rId3"/>
    <sheet name="Sheet1" sheetId="4" r:id="rId4"/>
    <sheet name="Sheet2" sheetId="5" r:id="rId5"/>
  </sheets>
  <definedNames>
    <definedName name="_xlnm.Print_Area" localSheetId="0">'T1  '!$A$1:$U$25</definedName>
    <definedName name="_xlnm.Print_Area" localSheetId="1">'T2  '!$A$1:$U$36</definedName>
    <definedName name="_xlnm.Print_Area" localSheetId="2">'T3  '!$A$1:$N$34</definedName>
  </definedNames>
  <calcPr fullCalcOnLoad="1"/>
</workbook>
</file>

<file path=xl/sharedStrings.xml><?xml version="1.0" encoding="utf-8"?>
<sst xmlns="http://schemas.openxmlformats.org/spreadsheetml/2006/main" count="165" uniqueCount="95">
  <si>
    <t xml:space="preserve">                              Type</t>
  </si>
  <si>
    <t xml:space="preserve">               EXPERTS</t>
  </si>
  <si>
    <t>MISSION</t>
  </si>
  <si>
    <t>VOLUNTEERS</t>
  </si>
  <si>
    <t>EQUIPMENT</t>
  </si>
  <si>
    <t>GRANT</t>
  </si>
  <si>
    <t>OTHERS</t>
  </si>
  <si>
    <t>TOTAL</t>
  </si>
  <si>
    <t>%</t>
  </si>
  <si>
    <t>Donor</t>
  </si>
  <si>
    <t>NEW</t>
  </si>
  <si>
    <t>2/</t>
  </si>
  <si>
    <t>M/M</t>
  </si>
  <si>
    <t>VALUE</t>
  </si>
  <si>
    <t>% of Total Distribution</t>
  </si>
  <si>
    <t>AGENCIES</t>
  </si>
  <si>
    <t xml:space="preserve">              EXPERTS</t>
  </si>
  <si>
    <t xml:space="preserve">         1/</t>
  </si>
  <si>
    <t>Independent Public Agencies</t>
  </si>
  <si>
    <t>Office of the Prime Minister</t>
  </si>
  <si>
    <t xml:space="preserve">Ministry of Defence </t>
  </si>
  <si>
    <t>Ministry of Finance</t>
  </si>
  <si>
    <t xml:space="preserve">Ministry of Foreign Affairs </t>
  </si>
  <si>
    <t>Ministry of Agriculture and Cooperatives</t>
  </si>
  <si>
    <t>Ministry of Commerce</t>
  </si>
  <si>
    <t>Ministry of Interior</t>
  </si>
  <si>
    <t>Ministry of Justice</t>
  </si>
  <si>
    <t>Ministry of Education</t>
  </si>
  <si>
    <t>Ministry of Public Health</t>
  </si>
  <si>
    <t>Ministry of Industry</t>
  </si>
  <si>
    <t>Thai Non-Governmental Organizations</t>
  </si>
  <si>
    <t>Non-Governmental Organizations</t>
  </si>
  <si>
    <t xml:space="preserve">                            SOURCES</t>
  </si>
  <si>
    <t>Japan</t>
  </si>
  <si>
    <t>Germany</t>
  </si>
  <si>
    <t xml:space="preserve">United </t>
  </si>
  <si>
    <t>Volunteers</t>
  </si>
  <si>
    <t>France</t>
  </si>
  <si>
    <t>Unclassified</t>
  </si>
  <si>
    <t>SEAMEO</t>
  </si>
  <si>
    <t>Asian</t>
  </si>
  <si>
    <t>Egypt</t>
  </si>
  <si>
    <t>Total</t>
  </si>
  <si>
    <t>Countries</t>
  </si>
  <si>
    <t>EXPERTS</t>
  </si>
  <si>
    <t>FELLOWSHIP</t>
  </si>
  <si>
    <t>1/</t>
  </si>
  <si>
    <t>1/ Approximate Value (UNDP,UNICEF,UNFPA)</t>
  </si>
  <si>
    <t>CPS</t>
  </si>
  <si>
    <t xml:space="preserve">Ministry of Labour </t>
  </si>
  <si>
    <t xml:space="preserve">Ministry of Transport </t>
  </si>
  <si>
    <t>Ministry of Science and Technology</t>
  </si>
  <si>
    <t>Ministry of Natural Resource and Environment</t>
  </si>
  <si>
    <t>Ministry of Social Development and Human Security</t>
  </si>
  <si>
    <t>Ministry of Tourism and Sports</t>
  </si>
  <si>
    <t>Ministry of Energy</t>
  </si>
  <si>
    <t>Ministry of Culture</t>
  </si>
  <si>
    <t>*  These Data Collected from the Technical Cooperation Scheme through TICA only.</t>
  </si>
  <si>
    <t>*  These Data were Collected from the Technical Cooperation Scheme Through TICA Only.</t>
  </si>
  <si>
    <t>3/ Approximate Value ( UNDP,UNICEF,UNFPA)</t>
  </si>
  <si>
    <t>1000</t>
  </si>
  <si>
    <t>(Thousand US Dollars)</t>
  </si>
  <si>
    <t>Baht</t>
  </si>
  <si>
    <t xml:space="preserve">  (Thousand US Dollars)</t>
  </si>
  <si>
    <t>1/ Per Diem, Training Program, Seminar Support, Evaluation, Supplies and Material and Operation Cost.</t>
  </si>
  <si>
    <t xml:space="preserve"> FELLOWSHIP</t>
  </si>
  <si>
    <t>U.S.A.</t>
  </si>
  <si>
    <t>NGOs</t>
  </si>
  <si>
    <t>- Japan</t>
  </si>
  <si>
    <t>- Non - Governmental Organizations</t>
  </si>
  <si>
    <t>- France</t>
  </si>
  <si>
    <t>- Volunteers</t>
  </si>
  <si>
    <t>- Germany</t>
  </si>
  <si>
    <t>- Asian Countries</t>
  </si>
  <si>
    <t>- Egypt</t>
  </si>
  <si>
    <t>- SEAMEO</t>
  </si>
  <si>
    <t>- CPS</t>
  </si>
  <si>
    <t>- U.S.A.                                            **</t>
  </si>
  <si>
    <t>- United Nations                              3/</t>
  </si>
  <si>
    <t>Unclassified                                                                  3/</t>
  </si>
  <si>
    <t>**</t>
  </si>
  <si>
    <t xml:space="preserve">** include value of regional projects </t>
  </si>
  <si>
    <t>Nations  1/</t>
  </si>
  <si>
    <t xml:space="preserve">                Thailand International Cooperation Agency </t>
  </si>
  <si>
    <t xml:space="preserve">     Thailand International Cooperation Agency </t>
  </si>
  <si>
    <t>TOTAL($1 = 33.90 BAHT) B 1,000</t>
  </si>
  <si>
    <t>Ministry of Digital Economy and Society</t>
  </si>
  <si>
    <t>Table  1  : Total Assistance to Thailand by Sources  (1 October 2017 - 30 September 2018)*</t>
  </si>
  <si>
    <t>Table  2  : Total  Assistance to Thailand by Agencies  (1 October 2017 - 30 September  2018)*</t>
  </si>
  <si>
    <t>2/ Number of all Experts/Volunteers /Participants During 1 October 2017 - 30 September 2018</t>
  </si>
  <si>
    <t>Table  3  : Total Assistance to Thailand by Agencies and Sources (1 October 2017 - 30 September 2018) *</t>
  </si>
  <si>
    <r>
      <t xml:space="preserve">3/ Unclassified Data from UN (UNDP,UNICEF,UNFPA) </t>
    </r>
    <r>
      <rPr>
        <sz val="18"/>
        <rFont val="AngsanaUPC"/>
        <family val="1"/>
      </rPr>
      <t>14,721,700</t>
    </r>
    <r>
      <rPr>
        <sz val="18"/>
        <color indexed="10"/>
        <rFont val="AngsanaUPC"/>
        <family val="1"/>
      </rPr>
      <t xml:space="preserve"> </t>
    </r>
    <r>
      <rPr>
        <sz val="18"/>
        <rFont val="AngsanaUPC"/>
        <family val="1"/>
      </rPr>
      <t xml:space="preserve">US$ </t>
    </r>
  </si>
  <si>
    <t xml:space="preserve">                10  May  2019</t>
  </si>
  <si>
    <t xml:space="preserve">          Thailand International Cooperation Agency </t>
  </si>
  <si>
    <t xml:space="preserve">         10  May 2019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</si>
</sst>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0.0"/>
    <numFmt numFmtId="202" formatCode="_(* #,##0.0_);_(* \(#,##0.0\);_(* &quot;-&quot;??_);_(@_)"/>
    <numFmt numFmtId="203" formatCode="_(* #,##0_);_(* \(#,##0\);_(* &quot;-&quot;??_);_(@_)"/>
    <numFmt numFmtId="204" formatCode="#,##0.0_);\(#,##0.0\)"/>
    <numFmt numFmtId="205" formatCode="0_)"/>
    <numFmt numFmtId="206" formatCode="0.0_)"/>
    <numFmt numFmtId="207" formatCode="_(* #,##0.0000_);_(* \(#,##0.0000\);_(* &quot;-&quot;??_);_(@_)"/>
    <numFmt numFmtId="208" formatCode="#,##0.0"/>
    <numFmt numFmtId="209" formatCode="#,##0.000_);\(#,##0.000\)"/>
    <numFmt numFmtId="210" formatCode="_(* #,##0.000_);_(* \(#,##0.000\);_(* &quot;-&quot;??_);_(@_)"/>
    <numFmt numFmtId="211" formatCode="#,##0.0000_);\(#,##0.0000\)"/>
    <numFmt numFmtId="212" formatCode="#,##0.00000_);\(#,##0.00000\)"/>
    <numFmt numFmtId="213" formatCode="0.00_)"/>
    <numFmt numFmtId="214" formatCode="_(* #,##0.0_);_(* \(#,##0.0\);_(* &quot;-&quot;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0000000000000_);\(#,##0.00000000000000\)"/>
    <numFmt numFmtId="220" formatCode="#,##0.000000000000000_);\(#,##0.000000000000000\)"/>
    <numFmt numFmtId="221" formatCode="#,##0.0000000000000000_);\(#,##0.0000000000000000\)"/>
    <numFmt numFmtId="222" formatCode="#,##0.00000000000000000_);\(#,##0.00000000000000000\)"/>
    <numFmt numFmtId="223" formatCode="#,##0.0000000000000_);\(#,##0.0000000000000\)"/>
    <numFmt numFmtId="224" formatCode="#,##0.000000000000_);\(#,##0.000000000000\)"/>
    <numFmt numFmtId="225" formatCode="#,##0.00000000000_);\(#,##0.00000000000\)"/>
    <numFmt numFmtId="226" formatCode="#,##0.0000000000_);\(#,##0.0000000000\)"/>
    <numFmt numFmtId="227" formatCode="#,##0.000000000_);\(#,##0.000000000\)"/>
    <numFmt numFmtId="228" formatCode="#,##0.00000000_);\(#,##0.00000000\)"/>
    <numFmt numFmtId="229" formatCode="#,##0.0000000_);\(#,##0.0000000\)"/>
    <numFmt numFmtId="230" formatCode="#,##0.000000_);\(#,##0.000000\)"/>
    <numFmt numFmtId="231" formatCode="0.0000"/>
    <numFmt numFmtId="232" formatCode="0.000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6"/>
      <name val="AngsanaUPC"/>
      <family val="1"/>
    </font>
    <font>
      <sz val="18"/>
      <name val="AngsanaUPC"/>
      <family val="1"/>
    </font>
    <font>
      <sz val="20"/>
      <name val="AngsanaUPC"/>
      <family val="1"/>
    </font>
    <font>
      <b/>
      <sz val="18"/>
      <name val="AngsanaUPC"/>
      <family val="1"/>
    </font>
    <font>
      <sz val="18"/>
      <color indexed="10"/>
      <name val="AngsanaUPC"/>
      <family val="1"/>
    </font>
    <font>
      <sz val="18"/>
      <color indexed="12"/>
      <name val="AngsanaUPC"/>
      <family val="1"/>
    </font>
    <font>
      <sz val="14"/>
      <color indexed="10"/>
      <name val="AngsanaUPC"/>
      <family val="1"/>
    </font>
    <font>
      <b/>
      <sz val="16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b/>
      <sz val="22"/>
      <name val="AngsanaUPC"/>
      <family val="1"/>
    </font>
    <font>
      <b/>
      <sz val="24"/>
      <name val="AngsanaUPC"/>
      <family val="1"/>
    </font>
    <font>
      <b/>
      <sz val="20"/>
      <name val="AngsanaUPC"/>
      <family val="1"/>
    </font>
    <font>
      <sz val="18"/>
      <color indexed="11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8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/>
    </xf>
    <xf numFmtId="194" fontId="5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 quotePrefix="1">
      <alignment/>
    </xf>
    <xf numFmtId="0" fontId="5" fillId="0" borderId="0" xfId="0" applyFont="1" applyAlignment="1" applyProtection="1">
      <alignment horizontal="left"/>
      <protection/>
    </xf>
    <xf numFmtId="205" fontId="5" fillId="0" borderId="0" xfId="0" applyNumberFormat="1" applyFont="1" applyAlignment="1" applyProtection="1">
      <alignment/>
      <protection/>
    </xf>
    <xf numFmtId="204" fontId="5" fillId="0" borderId="13" xfId="0" applyNumberFormat="1" applyFont="1" applyBorder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204" fontId="5" fillId="0" borderId="12" xfId="0" applyNumberFormat="1" applyFont="1" applyBorder="1" applyAlignment="1" applyProtection="1">
      <alignment/>
      <protection/>
    </xf>
    <xf numFmtId="205" fontId="5" fillId="0" borderId="14" xfId="0" applyNumberFormat="1" applyFont="1" applyBorder="1" applyAlignment="1" applyProtection="1">
      <alignment/>
      <protection/>
    </xf>
    <xf numFmtId="205" fontId="5" fillId="0" borderId="15" xfId="0" applyNumberFormat="1" applyFont="1" applyBorder="1" applyAlignment="1" applyProtection="1">
      <alignment/>
      <protection/>
    </xf>
    <xf numFmtId="204" fontId="5" fillId="0" borderId="14" xfId="0" applyNumberFormat="1" applyFont="1" applyBorder="1" applyAlignment="1" applyProtection="1">
      <alignment/>
      <protection/>
    </xf>
    <xf numFmtId="204" fontId="5" fillId="0" borderId="15" xfId="0" applyNumberFormat="1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204" fontId="5" fillId="0" borderId="0" xfId="0" applyNumberFormat="1" applyFont="1" applyAlignment="1">
      <alignment/>
    </xf>
    <xf numFmtId="205" fontId="5" fillId="0" borderId="0" xfId="0" applyNumberFormat="1" applyFont="1" applyBorder="1" applyAlignment="1" applyProtection="1">
      <alignment/>
      <protection/>
    </xf>
    <xf numFmtId="201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194" fontId="4" fillId="0" borderId="0" xfId="42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202" fontId="5" fillId="0" borderId="11" xfId="42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204" fontId="5" fillId="0" borderId="16" xfId="0" applyNumberFormat="1" applyFont="1" applyBorder="1" applyAlignment="1" applyProtection="1">
      <alignment/>
      <protection/>
    </xf>
    <xf numFmtId="0" fontId="5" fillId="0" borderId="10" xfId="0" applyFont="1" applyBorder="1" applyAlignment="1" quotePrefix="1">
      <alignment horizontal="right"/>
    </xf>
    <xf numFmtId="202" fontId="5" fillId="0" borderId="0" xfId="42" applyNumberFormat="1" applyFont="1" applyBorder="1" applyAlignment="1">
      <alignment/>
    </xf>
    <xf numFmtId="202" fontId="0" fillId="0" borderId="0" xfId="0" applyNumberFormat="1" applyAlignment="1">
      <alignment/>
    </xf>
    <xf numFmtId="205" fontId="5" fillId="0" borderId="17" xfId="0" applyNumberFormat="1" applyFont="1" applyBorder="1" applyAlignment="1" applyProtection="1">
      <alignment/>
      <protection/>
    </xf>
    <xf numFmtId="204" fontId="5" fillId="0" borderId="17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04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205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204" fontId="6" fillId="0" borderId="0" xfId="0" applyNumberFormat="1" applyFont="1" applyAlignment="1" applyProtection="1">
      <alignment/>
      <protection/>
    </xf>
    <xf numFmtId="204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204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quotePrefix="1">
      <alignment horizontal="left"/>
    </xf>
    <xf numFmtId="204" fontId="5" fillId="0" borderId="17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204" fontId="5" fillId="0" borderId="14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quotePrefix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202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 quotePrefix="1">
      <alignment horizontal="left"/>
    </xf>
    <xf numFmtId="201" fontId="0" fillId="0" borderId="0" xfId="0" applyNumberFormat="1" applyBorder="1" applyAlignment="1">
      <alignment/>
    </xf>
    <xf numFmtId="204" fontId="5" fillId="0" borderId="20" xfId="0" applyNumberFormat="1" applyFont="1" applyBorder="1" applyAlignment="1" applyProtection="1">
      <alignment/>
      <protection/>
    </xf>
    <xf numFmtId="204" fontId="5" fillId="0" borderId="21" xfId="0" applyNumberFormat="1" applyFont="1" applyBorder="1" applyAlignment="1" applyProtection="1">
      <alignment/>
      <protection/>
    </xf>
    <xf numFmtId="204" fontId="6" fillId="0" borderId="0" xfId="0" applyNumberFormat="1" applyFont="1" applyAlignment="1" applyProtection="1" quotePrefix="1">
      <alignment horizontal="left"/>
      <protection/>
    </xf>
    <xf numFmtId="0" fontId="5" fillId="0" borderId="22" xfId="0" applyFont="1" applyBorder="1" applyAlignment="1">
      <alignment horizontal="center"/>
    </xf>
    <xf numFmtId="208" fontId="5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5" fillId="0" borderId="13" xfId="0" applyFont="1" applyBorder="1" applyAlignment="1" applyProtection="1" quotePrefix="1">
      <alignment horizontal="center"/>
      <protection/>
    </xf>
    <xf numFmtId="208" fontId="5" fillId="0" borderId="23" xfId="0" applyNumberFormat="1" applyFont="1" applyBorder="1" applyAlignment="1" applyProtection="1">
      <alignment/>
      <protection/>
    </xf>
    <xf numFmtId="201" fontId="8" fillId="0" borderId="0" xfId="0" applyNumberFormat="1" applyFont="1" applyAlignment="1">
      <alignment/>
    </xf>
    <xf numFmtId="0" fontId="5" fillId="0" borderId="24" xfId="0" applyFont="1" applyBorder="1" applyAlignment="1" quotePrefix="1">
      <alignment horizontal="right"/>
    </xf>
    <xf numFmtId="0" fontId="5" fillId="0" borderId="25" xfId="0" applyFont="1" applyBorder="1" applyAlignment="1">
      <alignment horizontal="centerContinuous"/>
    </xf>
    <xf numFmtId="0" fontId="5" fillId="0" borderId="10" xfId="0" applyFont="1" applyBorder="1" applyAlignment="1">
      <alignment horizontal="left"/>
    </xf>
    <xf numFmtId="43" fontId="0" fillId="0" borderId="0" xfId="0" applyNumberFormat="1" applyAlignment="1">
      <alignment/>
    </xf>
    <xf numFmtId="0" fontId="15" fillId="0" borderId="0" xfId="0" applyFont="1" applyAlignment="1" applyProtection="1">
      <alignment horizontal="centerContinuous"/>
      <protection/>
    </xf>
    <xf numFmtId="0" fontId="5" fillId="0" borderId="10" xfId="0" applyFont="1" applyBorder="1" applyAlignment="1">
      <alignment horizontal="centerContinuous"/>
    </xf>
    <xf numFmtId="194" fontId="4" fillId="0" borderId="0" xfId="42" applyFont="1" applyBorder="1" applyAlignment="1" applyProtection="1">
      <alignment/>
      <protection/>
    </xf>
    <xf numFmtId="205" fontId="4" fillId="0" borderId="0" xfId="0" applyNumberFormat="1" applyFont="1" applyBorder="1" applyAlignment="1" applyProtection="1">
      <alignment/>
      <protection/>
    </xf>
    <xf numFmtId="204" fontId="4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194" fontId="0" fillId="0" borderId="0" xfId="42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204" fontId="5" fillId="0" borderId="26" xfId="0" applyNumberFormat="1" applyFont="1" applyBorder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43" fontId="5" fillId="0" borderId="0" xfId="0" applyNumberFormat="1" applyFont="1" applyAlignment="1">
      <alignment/>
    </xf>
    <xf numFmtId="0" fontId="7" fillId="0" borderId="27" xfId="0" applyFont="1" applyBorder="1" applyAlignment="1" quotePrefix="1">
      <alignment/>
    </xf>
    <xf numFmtId="0" fontId="7" fillId="0" borderId="0" xfId="0" applyFont="1" applyAlignment="1" quotePrefix="1">
      <alignment/>
    </xf>
    <xf numFmtId="204" fontId="5" fillId="0" borderId="28" xfId="0" applyNumberFormat="1" applyFont="1" applyBorder="1" applyAlignment="1" applyProtection="1">
      <alignment/>
      <protection/>
    </xf>
    <xf numFmtId="205" fontId="5" fillId="0" borderId="29" xfId="0" applyNumberFormat="1" applyFont="1" applyBorder="1" applyAlignment="1" applyProtection="1">
      <alignment/>
      <protection/>
    </xf>
    <xf numFmtId="2" fontId="5" fillId="0" borderId="0" xfId="0" applyNumberFormat="1" applyFont="1" applyAlignment="1">
      <alignment/>
    </xf>
    <xf numFmtId="2" fontId="0" fillId="0" borderId="0" xfId="42" applyNumberFormat="1" applyAlignment="1">
      <alignment/>
    </xf>
    <xf numFmtId="2" fontId="10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204" fontId="5" fillId="0" borderId="17" xfId="0" applyNumberFormat="1" applyFont="1" applyFill="1" applyBorder="1" applyAlignment="1" applyProtection="1">
      <alignment/>
      <protection/>
    </xf>
    <xf numFmtId="205" fontId="5" fillId="0" borderId="17" xfId="42" applyNumberFormat="1" applyFont="1" applyFill="1" applyBorder="1" applyAlignment="1" applyProtection="1">
      <alignment/>
      <protection/>
    </xf>
    <xf numFmtId="205" fontId="5" fillId="0" borderId="30" xfId="42" applyNumberFormat="1" applyFont="1" applyFill="1" applyBorder="1" applyAlignment="1" applyProtection="1">
      <alignment/>
      <protection/>
    </xf>
    <xf numFmtId="202" fontId="6" fillId="0" borderId="0" xfId="42" applyNumberFormat="1" applyFont="1" applyBorder="1" applyAlignment="1" applyProtection="1">
      <alignment/>
      <protection/>
    </xf>
    <xf numFmtId="204" fontId="6" fillId="0" borderId="0" xfId="0" applyNumberFormat="1" applyFont="1" applyBorder="1" applyAlignment="1" applyProtection="1">
      <alignment horizontal="right"/>
      <protection/>
    </xf>
    <xf numFmtId="204" fontId="5" fillId="0" borderId="31" xfId="0" applyNumberFormat="1" applyFont="1" applyBorder="1" applyAlignment="1" applyProtection="1">
      <alignment/>
      <protection/>
    </xf>
    <xf numFmtId="0" fontId="16" fillId="0" borderId="0" xfId="0" applyFont="1" applyAlignment="1">
      <alignment horizontal="centerContinuous"/>
    </xf>
    <xf numFmtId="204" fontId="5" fillId="0" borderId="32" xfId="0" applyNumberFormat="1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202" fontId="6" fillId="0" borderId="0" xfId="42" applyNumberFormat="1" applyFont="1" applyAlignment="1" applyProtection="1" quotePrefix="1">
      <alignment horizontal="left"/>
      <protection/>
    </xf>
    <xf numFmtId="204" fontId="5" fillId="0" borderId="0" xfId="0" applyNumberFormat="1" applyFont="1" applyAlignment="1">
      <alignment horizontal="centerContinuous"/>
    </xf>
    <xf numFmtId="0" fontId="5" fillId="33" borderId="0" xfId="0" applyFont="1" applyFill="1" applyAlignment="1" applyProtection="1" quotePrefix="1">
      <alignment horizontal="left"/>
      <protection/>
    </xf>
    <xf numFmtId="205" fontId="5" fillId="33" borderId="0" xfId="0" applyNumberFormat="1" applyFont="1" applyFill="1" applyAlignment="1" applyProtection="1">
      <alignment/>
      <protection/>
    </xf>
    <xf numFmtId="0" fontId="5" fillId="0" borderId="30" xfId="0" applyFont="1" applyBorder="1" applyAlignment="1">
      <alignment/>
    </xf>
    <xf numFmtId="205" fontId="5" fillId="33" borderId="10" xfId="0" applyNumberFormat="1" applyFont="1" applyFill="1" applyBorder="1" applyAlignment="1" applyProtection="1">
      <alignment/>
      <protection/>
    </xf>
    <xf numFmtId="205" fontId="5" fillId="33" borderId="33" xfId="0" applyNumberFormat="1" applyFont="1" applyFill="1" applyBorder="1" applyAlignment="1" applyProtection="1">
      <alignment/>
      <protection/>
    </xf>
    <xf numFmtId="202" fontId="5" fillId="33" borderId="33" xfId="42" applyNumberFormat="1" applyFont="1" applyFill="1" applyBorder="1" applyAlignment="1" applyProtection="1">
      <alignment/>
      <protection/>
    </xf>
    <xf numFmtId="203" fontId="5" fillId="33" borderId="33" xfId="42" applyNumberFormat="1" applyFont="1" applyFill="1" applyBorder="1" applyAlignment="1" applyProtection="1">
      <alignment/>
      <protection/>
    </xf>
    <xf numFmtId="205" fontId="5" fillId="33" borderId="17" xfId="0" applyNumberFormat="1" applyFont="1" applyFill="1" applyBorder="1" applyAlignment="1" applyProtection="1">
      <alignment/>
      <protection/>
    </xf>
    <xf numFmtId="205" fontId="5" fillId="33" borderId="24" xfId="0" applyNumberFormat="1" applyFont="1" applyFill="1" applyBorder="1" applyAlignment="1" applyProtection="1">
      <alignment/>
      <protection/>
    </xf>
    <xf numFmtId="204" fontId="5" fillId="33" borderId="34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Continuous"/>
    </xf>
    <xf numFmtId="0" fontId="5" fillId="0" borderId="35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 quotePrefix="1">
      <alignment horizontal="right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205" fontId="5" fillId="0" borderId="0" xfId="0" applyNumberFormat="1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205" fontId="5" fillId="0" borderId="14" xfId="0" applyNumberFormat="1" applyFont="1" applyBorder="1" applyAlignment="1" applyProtection="1">
      <alignment/>
      <protection/>
    </xf>
    <xf numFmtId="205" fontId="5" fillId="0" borderId="15" xfId="0" applyNumberFormat="1" applyFont="1" applyBorder="1" applyAlignment="1" applyProtection="1">
      <alignment/>
      <protection/>
    </xf>
    <xf numFmtId="208" fontId="5" fillId="0" borderId="36" xfId="42" applyNumberFormat="1" applyFont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1" fontId="5" fillId="0" borderId="37" xfId="0" applyNumberFormat="1" applyFont="1" applyBorder="1" applyAlignment="1" applyProtection="1">
      <alignment/>
      <protection/>
    </xf>
    <xf numFmtId="1" fontId="5" fillId="0" borderId="38" xfId="0" applyNumberFormat="1" applyFont="1" applyBorder="1" applyAlignment="1" applyProtection="1">
      <alignment/>
      <protection/>
    </xf>
    <xf numFmtId="204" fontId="5" fillId="0" borderId="36" xfId="0" applyNumberFormat="1" applyFont="1" applyBorder="1" applyAlignment="1" applyProtection="1">
      <alignment/>
      <protection/>
    </xf>
    <xf numFmtId="37" fontId="5" fillId="0" borderId="39" xfId="0" applyNumberFormat="1" applyFont="1" applyBorder="1" applyAlignment="1" applyProtection="1">
      <alignment/>
      <protection/>
    </xf>
    <xf numFmtId="37" fontId="5" fillId="0" borderId="40" xfId="0" applyNumberFormat="1" applyFont="1" applyBorder="1" applyAlignment="1" applyProtection="1">
      <alignment/>
      <protection/>
    </xf>
    <xf numFmtId="0" fontId="5" fillId="0" borderId="16" xfId="0" applyFont="1" applyBorder="1" applyAlignment="1" quotePrefix="1">
      <alignment horizontal="left"/>
    </xf>
    <xf numFmtId="206" fontId="5" fillId="0" borderId="41" xfId="0" applyNumberFormat="1" applyFont="1" applyBorder="1" applyAlignment="1" applyProtection="1">
      <alignment/>
      <protection/>
    </xf>
    <xf numFmtId="206" fontId="5" fillId="0" borderId="14" xfId="0" applyNumberFormat="1" applyFont="1" applyBorder="1" applyAlignment="1" applyProtection="1">
      <alignment/>
      <protection/>
    </xf>
    <xf numFmtId="205" fontId="5" fillId="0" borderId="37" xfId="0" applyNumberFormat="1" applyFont="1" applyBorder="1" applyAlignment="1" applyProtection="1">
      <alignment/>
      <protection/>
    </xf>
    <xf numFmtId="203" fontId="5" fillId="0" borderId="16" xfId="42" applyNumberFormat="1" applyFont="1" applyBorder="1" applyAlignment="1" applyProtection="1">
      <alignment/>
      <protection/>
    </xf>
    <xf numFmtId="202" fontId="5" fillId="0" borderId="42" xfId="42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204" fontId="5" fillId="0" borderId="15" xfId="0" applyNumberFormat="1" applyFont="1" applyBorder="1" applyAlignment="1" applyProtection="1">
      <alignment/>
      <protection/>
    </xf>
    <xf numFmtId="204" fontId="5" fillId="0" borderId="43" xfId="0" applyNumberFormat="1" applyFont="1" applyBorder="1" applyAlignment="1" applyProtection="1">
      <alignment/>
      <protection/>
    </xf>
    <xf numFmtId="204" fontId="5" fillId="0" borderId="44" xfId="0" applyNumberFormat="1" applyFont="1" applyBorder="1" applyAlignment="1" applyProtection="1">
      <alignment/>
      <protection/>
    </xf>
    <xf numFmtId="37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204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5" fillId="0" borderId="45" xfId="0" applyFont="1" applyBorder="1" applyAlignment="1" applyProtection="1" quotePrefix="1">
      <alignment horizontal="left"/>
      <protection/>
    </xf>
    <xf numFmtId="0" fontId="5" fillId="0" borderId="46" xfId="0" applyFont="1" applyBorder="1" applyAlignment="1" applyProtection="1">
      <alignment/>
      <protection/>
    </xf>
    <xf numFmtId="204" fontId="5" fillId="0" borderId="47" xfId="0" applyNumberFormat="1" applyFont="1" applyBorder="1" applyAlignment="1" applyProtection="1">
      <alignment/>
      <protection/>
    </xf>
    <xf numFmtId="205" fontId="5" fillId="0" borderId="48" xfId="0" applyNumberFormat="1" applyFont="1" applyBorder="1" applyAlignment="1" applyProtection="1">
      <alignment/>
      <protection/>
    </xf>
    <xf numFmtId="204" fontId="5" fillId="0" borderId="48" xfId="0" applyNumberFormat="1" applyFont="1" applyBorder="1" applyAlignment="1" applyProtection="1">
      <alignment/>
      <protection/>
    </xf>
    <xf numFmtId="204" fontId="5" fillId="0" borderId="49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/>
    </xf>
    <xf numFmtId="204" fontId="5" fillId="0" borderId="46" xfId="0" applyNumberFormat="1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204" fontId="5" fillId="0" borderId="48" xfId="0" applyNumberFormat="1" applyFont="1" applyFill="1" applyBorder="1" applyAlignment="1" applyProtection="1">
      <alignment/>
      <protection/>
    </xf>
    <xf numFmtId="204" fontId="5" fillId="0" borderId="49" xfId="0" applyNumberFormat="1" applyFont="1" applyFill="1" applyBorder="1" applyAlignment="1" applyProtection="1">
      <alignment/>
      <protection/>
    </xf>
    <xf numFmtId="0" fontId="5" fillId="0" borderId="50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204" fontId="5" fillId="0" borderId="52" xfId="0" applyNumberFormat="1" applyFont="1" applyBorder="1" applyAlignment="1" applyProtection="1">
      <alignment/>
      <protection/>
    </xf>
    <xf numFmtId="205" fontId="5" fillId="0" borderId="50" xfId="0" applyNumberFormat="1" applyFont="1" applyBorder="1" applyAlignment="1" applyProtection="1">
      <alignment/>
      <protection/>
    </xf>
    <xf numFmtId="204" fontId="5" fillId="0" borderId="53" xfId="0" applyNumberFormat="1" applyFont="1" applyBorder="1" applyAlignment="1" applyProtection="1">
      <alignment/>
      <protection/>
    </xf>
    <xf numFmtId="205" fontId="5" fillId="0" borderId="53" xfId="0" applyNumberFormat="1" applyFont="1" applyBorder="1" applyAlignment="1" applyProtection="1">
      <alignment/>
      <protection/>
    </xf>
    <xf numFmtId="206" fontId="5" fillId="0" borderId="52" xfId="0" applyNumberFormat="1" applyFont="1" applyBorder="1" applyAlignment="1" applyProtection="1">
      <alignment/>
      <protection/>
    </xf>
    <xf numFmtId="206" fontId="5" fillId="0" borderId="54" xfId="0" applyNumberFormat="1" applyFont="1" applyBorder="1" applyAlignment="1" applyProtection="1">
      <alignment/>
      <protection/>
    </xf>
    <xf numFmtId="206" fontId="5" fillId="0" borderId="55" xfId="0" applyNumberFormat="1" applyFont="1" applyBorder="1" applyAlignment="1" applyProtection="1">
      <alignment/>
      <protection/>
    </xf>
    <xf numFmtId="204" fontId="5" fillId="0" borderId="55" xfId="0" applyNumberFormat="1" applyFont="1" applyBorder="1" applyAlignment="1" applyProtection="1">
      <alignment/>
      <protection/>
    </xf>
    <xf numFmtId="0" fontId="5" fillId="0" borderId="50" xfId="0" applyFont="1" applyBorder="1" applyAlignment="1" applyProtection="1" quotePrefix="1">
      <alignment horizontal="left"/>
      <protection/>
    </xf>
    <xf numFmtId="204" fontId="5" fillId="0" borderId="54" xfId="0" applyNumberFormat="1" applyFont="1" applyBorder="1" applyAlignment="1" applyProtection="1">
      <alignment/>
      <protection/>
    </xf>
    <xf numFmtId="0" fontId="5" fillId="0" borderId="53" xfId="0" applyFont="1" applyBorder="1" applyAlignment="1">
      <alignment/>
    </xf>
    <xf numFmtId="0" fontId="5" fillId="0" borderId="50" xfId="0" applyFont="1" applyBorder="1" applyAlignment="1">
      <alignment/>
    </xf>
    <xf numFmtId="204" fontId="5" fillId="0" borderId="55" xfId="0" applyNumberFormat="1" applyFont="1" applyBorder="1" applyAlignment="1" applyProtection="1">
      <alignment/>
      <protection/>
    </xf>
    <xf numFmtId="0" fontId="5" fillId="0" borderId="50" xfId="0" applyFont="1" applyFill="1" applyBorder="1" applyAlignment="1" applyProtection="1" quotePrefix="1">
      <alignment horizontal="left"/>
      <protection/>
    </xf>
    <xf numFmtId="202" fontId="5" fillId="0" borderId="53" xfId="0" applyNumberFormat="1" applyFont="1" applyBorder="1" applyAlignment="1">
      <alignment/>
    </xf>
    <xf numFmtId="201" fontId="5" fillId="0" borderId="51" xfId="0" applyNumberFormat="1" applyFont="1" applyBorder="1" applyAlignment="1" applyProtection="1">
      <alignment/>
      <protection/>
    </xf>
    <xf numFmtId="204" fontId="5" fillId="0" borderId="51" xfId="0" applyNumberFormat="1" applyFont="1" applyBorder="1" applyAlignment="1" applyProtection="1">
      <alignment/>
      <protection/>
    </xf>
    <xf numFmtId="1" fontId="5" fillId="0" borderId="53" xfId="0" applyNumberFormat="1" applyFont="1" applyBorder="1" applyAlignment="1" applyProtection="1">
      <alignment/>
      <protection/>
    </xf>
    <xf numFmtId="1" fontId="5" fillId="0" borderId="50" xfId="0" applyNumberFormat="1" applyFont="1" applyBorder="1" applyAlignment="1" applyProtection="1">
      <alignment/>
      <protection/>
    </xf>
    <xf numFmtId="201" fontId="5" fillId="0" borderId="53" xfId="0" applyNumberFormat="1" applyFont="1" applyBorder="1" applyAlignment="1">
      <alignment/>
    </xf>
    <xf numFmtId="204" fontId="9" fillId="0" borderId="53" xfId="0" applyNumberFormat="1" applyFont="1" applyFill="1" applyBorder="1" applyAlignment="1" applyProtection="1">
      <alignment/>
      <protection/>
    </xf>
    <xf numFmtId="204" fontId="5" fillId="0" borderId="53" xfId="0" applyNumberFormat="1" applyFont="1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201" fontId="5" fillId="0" borderId="53" xfId="0" applyNumberFormat="1" applyFont="1" applyBorder="1" applyAlignment="1" applyProtection="1">
      <alignment/>
      <protection/>
    </xf>
    <xf numFmtId="205" fontId="5" fillId="0" borderId="53" xfId="0" applyNumberFormat="1" applyFont="1" applyFill="1" applyBorder="1" applyAlignment="1" applyProtection="1">
      <alignment/>
      <protection/>
    </xf>
    <xf numFmtId="205" fontId="5" fillId="0" borderId="50" xfId="0" applyNumberFormat="1" applyFont="1" applyFill="1" applyBorder="1" applyAlignment="1" applyProtection="1">
      <alignment/>
      <protection/>
    </xf>
    <xf numFmtId="204" fontId="5" fillId="0" borderId="55" xfId="0" applyNumberFormat="1" applyFont="1" applyFill="1" applyBorder="1" applyAlignment="1" applyProtection="1">
      <alignment/>
      <protection/>
    </xf>
    <xf numFmtId="204" fontId="17" fillId="0" borderId="53" xfId="0" applyNumberFormat="1" applyFont="1" applyFill="1" applyBorder="1" applyAlignment="1" applyProtection="1">
      <alignment/>
      <protection/>
    </xf>
    <xf numFmtId="0" fontId="5" fillId="0" borderId="56" xfId="0" applyFont="1" applyBorder="1" applyAlignment="1" applyProtection="1" quotePrefix="1">
      <alignment horizontal="left"/>
      <protection/>
    </xf>
    <xf numFmtId="0" fontId="5" fillId="0" borderId="52" xfId="0" applyFont="1" applyBorder="1" applyAlignment="1">
      <alignment/>
    </xf>
    <xf numFmtId="0" fontId="5" fillId="0" borderId="53" xfId="0" applyFont="1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/>
      <protection/>
    </xf>
    <xf numFmtId="0" fontId="5" fillId="0" borderId="57" xfId="0" applyFont="1" applyBorder="1" applyAlignment="1" applyProtection="1" quotePrefix="1">
      <alignment horizontal="left"/>
      <protection/>
    </xf>
    <xf numFmtId="205" fontId="5" fillId="0" borderId="58" xfId="0" applyNumberFormat="1" applyFont="1" applyBorder="1" applyAlignment="1" applyProtection="1">
      <alignment/>
      <protection/>
    </xf>
    <xf numFmtId="204" fontId="5" fillId="0" borderId="59" xfId="0" applyNumberFormat="1" applyFont="1" applyBorder="1" applyAlignment="1" applyProtection="1">
      <alignment/>
      <protection/>
    </xf>
    <xf numFmtId="204" fontId="5" fillId="0" borderId="60" xfId="0" applyNumberFormat="1" applyFont="1" applyBorder="1" applyAlignment="1" applyProtection="1">
      <alignment/>
      <protection/>
    </xf>
    <xf numFmtId="205" fontId="5" fillId="0" borderId="61" xfId="0" applyNumberFormat="1" applyFont="1" applyBorder="1" applyAlignment="1" applyProtection="1">
      <alignment/>
      <protection/>
    </xf>
    <xf numFmtId="0" fontId="5" fillId="0" borderId="61" xfId="0" applyFont="1" applyBorder="1" applyAlignment="1">
      <alignment/>
    </xf>
    <xf numFmtId="204" fontId="5" fillId="0" borderId="61" xfId="0" applyNumberFormat="1" applyFont="1" applyBorder="1" applyAlignment="1" applyProtection="1">
      <alignment/>
      <protection/>
    </xf>
    <xf numFmtId="0" fontId="5" fillId="0" borderId="58" xfId="0" applyFont="1" applyBorder="1" applyAlignment="1">
      <alignment/>
    </xf>
    <xf numFmtId="205" fontId="5" fillId="0" borderId="61" xfId="0" applyNumberFormat="1" applyFont="1" applyFill="1" applyBorder="1" applyAlignment="1" applyProtection="1">
      <alignment/>
      <protection/>
    </xf>
    <xf numFmtId="205" fontId="5" fillId="0" borderId="58" xfId="0" applyNumberFormat="1" applyFont="1" applyFill="1" applyBorder="1" applyAlignment="1" applyProtection="1">
      <alignment/>
      <protection/>
    </xf>
    <xf numFmtId="204" fontId="5" fillId="0" borderId="61" xfId="0" applyNumberFormat="1" applyFont="1" applyFill="1" applyBorder="1" applyAlignment="1" applyProtection="1">
      <alignment/>
      <protection/>
    </xf>
    <xf numFmtId="204" fontId="5" fillId="0" borderId="62" xfId="0" applyNumberFormat="1" applyFont="1" applyFill="1" applyBorder="1" applyAlignment="1" applyProtection="1">
      <alignment/>
      <protection/>
    </xf>
    <xf numFmtId="0" fontId="5" fillId="0" borderId="46" xfId="0" applyFont="1" applyBorder="1" applyAlignment="1">
      <alignment/>
    </xf>
    <xf numFmtId="0" fontId="5" fillId="0" borderId="48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204" fontId="5" fillId="0" borderId="48" xfId="0" applyNumberFormat="1" applyFont="1" applyBorder="1" applyAlignment="1" applyProtection="1">
      <alignment/>
      <protection/>
    </xf>
    <xf numFmtId="201" fontId="5" fillId="0" borderId="48" xfId="0" applyNumberFormat="1" applyFont="1" applyBorder="1" applyAlignment="1" applyProtection="1">
      <alignment/>
      <protection/>
    </xf>
    <xf numFmtId="205" fontId="5" fillId="0" borderId="48" xfId="0" applyNumberFormat="1" applyFont="1" applyBorder="1" applyAlignment="1" applyProtection="1">
      <alignment/>
      <protection/>
    </xf>
    <xf numFmtId="205" fontId="5" fillId="0" borderId="46" xfId="0" applyNumberFormat="1" applyFont="1" applyBorder="1" applyAlignment="1" applyProtection="1">
      <alignment/>
      <protection/>
    </xf>
    <xf numFmtId="202" fontId="5" fillId="0" borderId="48" xfId="42" applyNumberFormat="1" applyFont="1" applyBorder="1" applyAlignment="1" applyProtection="1">
      <alignment/>
      <protection/>
    </xf>
    <xf numFmtId="204" fontId="5" fillId="0" borderId="63" xfId="0" applyNumberFormat="1" applyFont="1" applyBorder="1" applyAlignment="1" applyProtection="1">
      <alignment/>
      <protection/>
    </xf>
    <xf numFmtId="0" fontId="5" fillId="0" borderId="50" xfId="0" applyFont="1" applyBorder="1" applyAlignment="1">
      <alignment/>
    </xf>
    <xf numFmtId="0" fontId="5" fillId="0" borderId="53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204" fontId="5" fillId="0" borderId="53" xfId="0" applyNumberFormat="1" applyFont="1" applyBorder="1" applyAlignment="1" applyProtection="1">
      <alignment/>
      <protection/>
    </xf>
    <xf numFmtId="201" fontId="5" fillId="0" borderId="53" xfId="0" applyNumberFormat="1" applyFont="1" applyBorder="1" applyAlignment="1" applyProtection="1">
      <alignment/>
      <protection/>
    </xf>
    <xf numFmtId="205" fontId="5" fillId="0" borderId="53" xfId="0" applyNumberFormat="1" applyFont="1" applyBorder="1" applyAlignment="1" applyProtection="1">
      <alignment/>
      <protection/>
    </xf>
    <xf numFmtId="205" fontId="5" fillId="0" borderId="50" xfId="0" applyNumberFormat="1" applyFont="1" applyBorder="1" applyAlignment="1" applyProtection="1">
      <alignment/>
      <protection/>
    </xf>
    <xf numFmtId="202" fontId="5" fillId="0" borderId="53" xfId="42" applyNumberFormat="1" applyFont="1" applyBorder="1" applyAlignment="1" applyProtection="1">
      <alignment/>
      <protection/>
    </xf>
    <xf numFmtId="204" fontId="5" fillId="0" borderId="51" xfId="0" applyNumberFormat="1" applyFont="1" applyBorder="1" applyAlignment="1" applyProtection="1">
      <alignment/>
      <protection/>
    </xf>
    <xf numFmtId="0" fontId="5" fillId="0" borderId="53" xfId="0" applyFont="1" applyBorder="1" applyAlignment="1">
      <alignment/>
    </xf>
    <xf numFmtId="201" fontId="5" fillId="0" borderId="53" xfId="0" applyNumberFormat="1" applyFont="1" applyBorder="1" applyAlignment="1">
      <alignment/>
    </xf>
    <xf numFmtId="202" fontId="5" fillId="0" borderId="53" xfId="42" applyNumberFormat="1" applyFont="1" applyBorder="1" applyAlignment="1">
      <alignment/>
    </xf>
    <xf numFmtId="201" fontId="5" fillId="0" borderId="51" xfId="0" applyNumberFormat="1" applyFont="1" applyBorder="1" applyAlignment="1">
      <alignment/>
    </xf>
    <xf numFmtId="0" fontId="5" fillId="0" borderId="50" xfId="0" applyFont="1" applyBorder="1" applyAlignment="1" quotePrefix="1">
      <alignment horizontal="left"/>
    </xf>
    <xf numFmtId="1" fontId="5" fillId="0" borderId="53" xfId="0" applyNumberFormat="1" applyFont="1" applyBorder="1" applyAlignment="1" applyProtection="1">
      <alignment/>
      <protection/>
    </xf>
    <xf numFmtId="205" fontId="5" fillId="0" borderId="51" xfId="0" applyNumberFormat="1" applyFont="1" applyBorder="1" applyAlignment="1" applyProtection="1">
      <alignment/>
      <protection/>
    </xf>
    <xf numFmtId="204" fontId="5" fillId="0" borderId="52" xfId="0" applyNumberFormat="1" applyFont="1" applyBorder="1" applyAlignment="1" applyProtection="1">
      <alignment/>
      <protection/>
    </xf>
    <xf numFmtId="204" fontId="5" fillId="0" borderId="54" xfId="0" applyNumberFormat="1" applyFont="1" applyBorder="1" applyAlignment="1" applyProtection="1">
      <alignment/>
      <protection/>
    </xf>
    <xf numFmtId="202" fontId="5" fillId="0" borderId="51" xfId="42" applyNumberFormat="1" applyFont="1" applyBorder="1" applyAlignment="1" applyProtection="1">
      <alignment horizontal="right"/>
      <protection/>
    </xf>
    <xf numFmtId="0" fontId="5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46" xfId="0" applyFont="1" applyBorder="1" applyAlignment="1">
      <alignment/>
    </xf>
    <xf numFmtId="0" fontId="5" fillId="0" borderId="50" xfId="0" applyFont="1" applyBorder="1" applyAlignment="1" quotePrefix="1">
      <alignment horizontal="left"/>
    </xf>
    <xf numFmtId="204" fontId="52" fillId="33" borderId="53" xfId="0" applyNumberFormat="1" applyFont="1" applyFill="1" applyBorder="1" applyAlignment="1" applyProtection="1">
      <alignment/>
      <protection/>
    </xf>
    <xf numFmtId="204" fontId="5" fillId="0" borderId="65" xfId="0" applyNumberFormat="1" applyFont="1" applyBorder="1" applyAlignment="1" applyProtection="1">
      <alignment/>
      <protection/>
    </xf>
    <xf numFmtId="201" fontId="5" fillId="0" borderId="57" xfId="0" applyNumberFormat="1" applyFont="1" applyBorder="1" applyAlignment="1">
      <alignment/>
    </xf>
    <xf numFmtId="204" fontId="5" fillId="0" borderId="66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205" fontId="5" fillId="33" borderId="53" xfId="0" applyNumberFormat="1" applyFont="1" applyFill="1" applyBorder="1" applyAlignment="1" applyProtection="1">
      <alignment/>
      <protection/>
    </xf>
    <xf numFmtId="205" fontId="5" fillId="33" borderId="50" xfId="0" applyNumberFormat="1" applyFont="1" applyFill="1" applyBorder="1" applyAlignment="1" applyProtection="1">
      <alignment/>
      <protection/>
    </xf>
    <xf numFmtId="204" fontId="5" fillId="33" borderId="53" xfId="0" applyNumberFormat="1" applyFont="1" applyFill="1" applyBorder="1" applyAlignment="1" applyProtection="1">
      <alignment/>
      <protection/>
    </xf>
    <xf numFmtId="201" fontId="5" fillId="33" borderId="51" xfId="0" applyNumberFormat="1" applyFont="1" applyFill="1" applyBorder="1" applyAlignment="1">
      <alignment/>
    </xf>
    <xf numFmtId="0" fontId="52" fillId="0" borderId="0" xfId="0" applyFont="1" applyAlignment="1">
      <alignment/>
    </xf>
    <xf numFmtId="202" fontId="5" fillId="0" borderId="51" xfId="42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4" fillId="33" borderId="0" xfId="0" applyFont="1" applyFill="1" applyAlignment="1" quotePrefix="1">
      <alignment horizontal="left"/>
    </xf>
    <xf numFmtId="0" fontId="15" fillId="0" borderId="0" xfId="0" applyFont="1" applyAlignment="1" quotePrefix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04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14" fillId="0" borderId="0" xfId="0" applyFont="1" applyAlignment="1" quotePrefix="1">
      <alignment horizontal="center"/>
    </xf>
    <xf numFmtId="0" fontId="5" fillId="0" borderId="67" xfId="0" applyFont="1" applyBorder="1" applyAlignment="1" applyProtection="1">
      <alignment/>
      <protection/>
    </xf>
    <xf numFmtId="204" fontId="5" fillId="0" borderId="68" xfId="0" applyNumberFormat="1" applyFont="1" applyBorder="1" applyAlignment="1" applyProtection="1">
      <alignment/>
      <protection/>
    </xf>
    <xf numFmtId="204" fontId="5" fillId="0" borderId="69" xfId="0" applyNumberFormat="1" applyFont="1" applyBorder="1" applyAlignment="1" applyProtection="1">
      <alignment/>
      <protection/>
    </xf>
    <xf numFmtId="205" fontId="5" fillId="0" borderId="70" xfId="0" applyNumberFormat="1" applyFont="1" applyBorder="1" applyAlignment="1" applyProtection="1">
      <alignment/>
      <protection/>
    </xf>
    <xf numFmtId="204" fontId="5" fillId="0" borderId="71" xfId="0" applyNumberFormat="1" applyFont="1" applyBorder="1" applyAlignment="1" applyProtection="1">
      <alignment/>
      <protection/>
    </xf>
    <xf numFmtId="0" fontId="5" fillId="0" borderId="72" xfId="0" applyFont="1" applyBorder="1" applyAlignment="1" applyProtection="1">
      <alignment/>
      <protection/>
    </xf>
    <xf numFmtId="208" fontId="5" fillId="0" borderId="73" xfId="0" applyNumberFormat="1" applyFont="1" applyBorder="1" applyAlignment="1" applyProtection="1">
      <alignment/>
      <protection/>
    </xf>
    <xf numFmtId="202" fontId="5" fillId="33" borderId="74" xfId="42" applyNumberFormat="1" applyFont="1" applyFill="1" applyBorder="1" applyAlignment="1" applyProtection="1">
      <alignment/>
      <protection/>
    </xf>
    <xf numFmtId="204" fontId="5" fillId="0" borderId="75" xfId="0" applyNumberFormat="1" applyFont="1" applyBorder="1" applyAlignment="1" applyProtection="1">
      <alignment/>
      <protection/>
    </xf>
    <xf numFmtId="204" fontId="5" fillId="0" borderId="76" xfId="0" applyNumberFormat="1" applyFont="1" applyBorder="1" applyAlignment="1" applyProtection="1">
      <alignment/>
      <protection/>
    </xf>
    <xf numFmtId="0" fontId="5" fillId="0" borderId="77" xfId="0" applyFont="1" applyBorder="1" applyAlignment="1" applyProtection="1">
      <alignment/>
      <protection/>
    </xf>
    <xf numFmtId="205" fontId="5" fillId="0" borderId="71" xfId="0" applyNumberFormat="1" applyFont="1" applyBorder="1" applyAlignment="1" applyProtection="1">
      <alignment/>
      <protection/>
    </xf>
    <xf numFmtId="0" fontId="5" fillId="0" borderId="78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GridLines="0"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3" sqref="F13"/>
    </sheetView>
  </sheetViews>
  <sheetFormatPr defaultColWidth="9.33203125" defaultRowHeight="21"/>
  <cols>
    <col min="1" max="1" width="41.83203125" style="0" customWidth="1"/>
    <col min="2" max="2" width="6.66015625" style="0" customWidth="1"/>
    <col min="3" max="3" width="7" style="0" customWidth="1"/>
    <col min="4" max="4" width="10" style="0" customWidth="1"/>
    <col min="5" max="5" width="12.66015625" style="0" bestFit="1" customWidth="1"/>
    <col min="6" max="6" width="8.16015625" style="0" customWidth="1"/>
    <col min="7" max="7" width="7.33203125" style="0" customWidth="1"/>
    <col min="8" max="8" width="11.5" style="0" customWidth="1"/>
    <col min="9" max="9" width="7.5" style="0" customWidth="1"/>
    <col min="10" max="10" width="7.33203125" style="0" customWidth="1"/>
    <col min="11" max="11" width="11.5" style="0" customWidth="1"/>
    <col min="12" max="12" width="12.66015625" style="0" bestFit="1" customWidth="1"/>
    <col min="13" max="13" width="7.16015625" style="0" bestFit="1" customWidth="1"/>
    <col min="14" max="14" width="6" style="0" bestFit="1" customWidth="1"/>
    <col min="15" max="15" width="8" style="0" bestFit="1" customWidth="1"/>
    <col min="16" max="16" width="11.33203125" style="0" bestFit="1" customWidth="1"/>
    <col min="17" max="17" width="17.33203125" style="0" customWidth="1"/>
    <col min="18" max="18" width="12.66015625" style="0" bestFit="1" customWidth="1"/>
    <col min="19" max="20" width="14.83203125" style="0" bestFit="1" customWidth="1"/>
    <col min="21" max="21" width="10.16015625" style="0" customWidth="1"/>
    <col min="22" max="22" width="12.5" style="0" customWidth="1"/>
    <col min="23" max="23" width="25.33203125" style="0" customWidth="1"/>
    <col min="24" max="24" width="19.83203125" style="0" customWidth="1"/>
    <col min="25" max="25" width="21.83203125" style="0" customWidth="1"/>
    <col min="26" max="26" width="21.5" style="0" customWidth="1"/>
    <col min="27" max="27" width="21.83203125" style="0" customWidth="1"/>
    <col min="28" max="28" width="21.66015625" style="0" customWidth="1"/>
    <col min="29" max="29" width="27" style="0" customWidth="1"/>
    <col min="30" max="30" width="15.83203125" style="0" customWidth="1"/>
  </cols>
  <sheetData>
    <row r="1" spans="1:22" ht="34.5">
      <c r="A1" s="85" t="s">
        <v>87</v>
      </c>
      <c r="B1" s="29"/>
      <c r="C1" s="8"/>
      <c r="D1" s="29"/>
      <c r="E1" s="30"/>
      <c r="F1" s="29"/>
      <c r="G1" s="29"/>
      <c r="H1" s="29"/>
      <c r="I1" s="29"/>
      <c r="J1" s="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"/>
    </row>
    <row r="2" spans="1:22" ht="26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7"/>
      <c r="S2" s="86" t="s">
        <v>61</v>
      </c>
      <c r="T2" s="86"/>
      <c r="U2" s="86"/>
      <c r="V2" s="1"/>
    </row>
    <row r="3" spans="1:22" ht="26.25">
      <c r="A3" s="52" t="s">
        <v>0</v>
      </c>
      <c r="B3" s="272" t="s">
        <v>44</v>
      </c>
      <c r="C3" s="273"/>
      <c r="D3" s="273"/>
      <c r="E3" s="274"/>
      <c r="F3" s="93"/>
      <c r="G3" s="51" t="s">
        <v>2</v>
      </c>
      <c r="H3" s="51"/>
      <c r="I3" s="95" t="s">
        <v>3</v>
      </c>
      <c r="J3" s="86"/>
      <c r="K3" s="86"/>
      <c r="L3" s="86"/>
      <c r="M3" s="272" t="s">
        <v>45</v>
      </c>
      <c r="N3" s="273"/>
      <c r="O3" s="273"/>
      <c r="P3" s="274"/>
      <c r="Q3" s="131" t="s">
        <v>4</v>
      </c>
      <c r="R3" s="132" t="s">
        <v>5</v>
      </c>
      <c r="S3" s="94" t="s">
        <v>6</v>
      </c>
      <c r="T3" s="94" t="s">
        <v>7</v>
      </c>
      <c r="U3" s="94" t="s">
        <v>8</v>
      </c>
      <c r="V3" s="1"/>
    </row>
    <row r="4" spans="1:22" ht="26.25">
      <c r="A4" s="55" t="s">
        <v>9</v>
      </c>
      <c r="B4" s="133" t="s">
        <v>10</v>
      </c>
      <c r="C4" s="134" t="s">
        <v>11</v>
      </c>
      <c r="D4" s="95" t="s">
        <v>12</v>
      </c>
      <c r="E4" s="95" t="s">
        <v>13</v>
      </c>
      <c r="F4" s="95" t="s">
        <v>10</v>
      </c>
      <c r="G4" s="95" t="s">
        <v>12</v>
      </c>
      <c r="H4" s="95" t="s">
        <v>13</v>
      </c>
      <c r="I4" s="93" t="s">
        <v>10</v>
      </c>
      <c r="J4" s="134" t="s">
        <v>11</v>
      </c>
      <c r="K4" s="95" t="s">
        <v>12</v>
      </c>
      <c r="L4" s="133" t="s">
        <v>13</v>
      </c>
      <c r="M4" s="135" t="s">
        <v>10</v>
      </c>
      <c r="N4" s="96" t="s">
        <v>11</v>
      </c>
      <c r="O4" s="136" t="s">
        <v>12</v>
      </c>
      <c r="P4" s="137" t="s">
        <v>13</v>
      </c>
      <c r="Q4" s="138"/>
      <c r="R4" s="139"/>
      <c r="S4" s="140" t="s">
        <v>46</v>
      </c>
      <c r="T4" s="93"/>
      <c r="U4" s="93"/>
      <c r="V4" s="1"/>
    </row>
    <row r="5" spans="1:21" ht="26.25">
      <c r="A5" s="168" t="s">
        <v>68</v>
      </c>
      <c r="B5" s="169">
        <v>18</v>
      </c>
      <c r="C5" s="169">
        <v>39</v>
      </c>
      <c r="D5" s="170">
        <v>406.80000000000007</v>
      </c>
      <c r="E5" s="170">
        <v>2562.8999999999996</v>
      </c>
      <c r="F5" s="171"/>
      <c r="G5" s="172"/>
      <c r="H5" s="173"/>
      <c r="I5" s="174"/>
      <c r="J5" s="175"/>
      <c r="K5" s="172"/>
      <c r="L5" s="172"/>
      <c r="M5" s="176">
        <v>145</v>
      </c>
      <c r="N5" s="169">
        <v>158</v>
      </c>
      <c r="O5" s="172">
        <v>224.39999999999995</v>
      </c>
      <c r="P5" s="173">
        <v>956.7</v>
      </c>
      <c r="Q5" s="177">
        <v>2159</v>
      </c>
      <c r="R5" s="177">
        <v>160.6</v>
      </c>
      <c r="S5" s="178">
        <v>0</v>
      </c>
      <c r="T5" s="172">
        <f aca="true" t="shared" si="0" ref="T5:T15">S5+R5+Q5+P5+L5+H5+E5</f>
        <v>5839.2</v>
      </c>
      <c r="U5" s="172">
        <f aca="true" t="shared" si="1" ref="U5:U15">T5*100/$T$16</f>
        <v>8.715904310060175</v>
      </c>
    </row>
    <row r="6" spans="1:21" ht="26.25">
      <c r="A6" s="179" t="s">
        <v>69</v>
      </c>
      <c r="B6" s="293"/>
      <c r="C6" s="283"/>
      <c r="D6" s="284"/>
      <c r="E6" s="285"/>
      <c r="F6" s="183"/>
      <c r="G6" s="184"/>
      <c r="H6" s="184"/>
      <c r="I6" s="185"/>
      <c r="J6" s="183"/>
      <c r="K6" s="184"/>
      <c r="L6" s="184"/>
      <c r="M6" s="185"/>
      <c r="N6" s="183"/>
      <c r="O6" s="186"/>
      <c r="P6" s="187"/>
      <c r="Q6" s="188"/>
      <c r="R6" s="292">
        <v>4509.969472861357</v>
      </c>
      <c r="S6" s="189"/>
      <c r="T6" s="184">
        <f t="shared" si="0"/>
        <v>4509.969472861357</v>
      </c>
      <c r="U6" s="184">
        <f t="shared" si="1"/>
        <v>6.7318232577668375</v>
      </c>
    </row>
    <row r="7" spans="1:30" ht="29.25">
      <c r="A7" s="190" t="s">
        <v>77</v>
      </c>
      <c r="B7" s="295">
        <v>14</v>
      </c>
      <c r="C7" s="288">
        <v>37</v>
      </c>
      <c r="D7" s="289">
        <v>386.40000000000003</v>
      </c>
      <c r="E7" s="290">
        <v>2241.1</v>
      </c>
      <c r="F7" s="185"/>
      <c r="G7" s="184"/>
      <c r="H7" s="184"/>
      <c r="I7" s="192"/>
      <c r="J7" s="193"/>
      <c r="K7" s="184"/>
      <c r="L7" s="184"/>
      <c r="M7" s="185"/>
      <c r="N7" s="183"/>
      <c r="O7" s="191"/>
      <c r="P7" s="189"/>
      <c r="Q7" s="194">
        <v>46.1</v>
      </c>
      <c r="R7" s="291"/>
      <c r="S7" s="194">
        <v>25737.2</v>
      </c>
      <c r="T7" s="184">
        <f t="shared" si="0"/>
        <v>28024.399999999998</v>
      </c>
      <c r="U7" s="184">
        <f t="shared" si="1"/>
        <v>41.83072830984559</v>
      </c>
      <c r="X7" s="115"/>
      <c r="Y7" s="115"/>
      <c r="Z7" s="115"/>
      <c r="AA7" s="115"/>
      <c r="AB7" s="115"/>
      <c r="AC7" s="115"/>
      <c r="AD7" s="4"/>
    </row>
    <row r="8" spans="1:30" ht="26.25">
      <c r="A8" s="195" t="s">
        <v>78</v>
      </c>
      <c r="B8" s="294"/>
      <c r="C8" s="286"/>
      <c r="D8" s="287"/>
      <c r="E8" s="287"/>
      <c r="F8" s="185"/>
      <c r="G8" s="184"/>
      <c r="H8" s="184"/>
      <c r="I8" s="192"/>
      <c r="J8" s="193"/>
      <c r="K8" s="184"/>
      <c r="L8" s="184"/>
      <c r="M8" s="185"/>
      <c r="N8" s="183"/>
      <c r="O8" s="184"/>
      <c r="P8" s="184"/>
      <c r="Q8" s="191"/>
      <c r="R8" s="196"/>
      <c r="S8" s="196">
        <v>14721.699999999999</v>
      </c>
      <c r="T8" s="191">
        <f t="shared" si="0"/>
        <v>14721.699999999999</v>
      </c>
      <c r="U8" s="184">
        <f t="shared" si="1"/>
        <v>21.974402055318002</v>
      </c>
      <c r="V8" s="1"/>
      <c r="W8" s="6"/>
      <c r="X8" s="6"/>
      <c r="Y8" s="6"/>
      <c r="Z8" s="6"/>
      <c r="AA8" s="6"/>
      <c r="AB8" s="6"/>
      <c r="AC8" s="6"/>
      <c r="AD8" s="7"/>
    </row>
    <row r="9" spans="1:30" ht="26.25">
      <c r="A9" s="179" t="s">
        <v>71</v>
      </c>
      <c r="B9" s="185"/>
      <c r="C9" s="183"/>
      <c r="D9" s="184"/>
      <c r="E9" s="184"/>
      <c r="F9" s="185"/>
      <c r="G9" s="184"/>
      <c r="H9" s="184"/>
      <c r="I9" s="185">
        <v>95</v>
      </c>
      <c r="J9" s="183">
        <v>287</v>
      </c>
      <c r="K9" s="184">
        <v>2123.74</v>
      </c>
      <c r="L9" s="184">
        <v>3067.4</v>
      </c>
      <c r="M9" s="185"/>
      <c r="N9" s="183"/>
      <c r="O9" s="184"/>
      <c r="P9" s="184"/>
      <c r="Q9" s="184"/>
      <c r="R9" s="182"/>
      <c r="S9" s="182"/>
      <c r="T9" s="184">
        <f t="shared" si="0"/>
        <v>3067.4</v>
      </c>
      <c r="U9" s="184">
        <f t="shared" si="1"/>
        <v>4.578566392772739</v>
      </c>
      <c r="V9" s="1"/>
      <c r="W9" s="6"/>
      <c r="X9" s="6"/>
      <c r="Y9" s="6"/>
      <c r="Z9" s="6"/>
      <c r="AA9" s="6"/>
      <c r="AB9" s="6"/>
      <c r="AC9" s="6"/>
      <c r="AD9" s="7"/>
    </row>
    <row r="10" spans="1:30" ht="26.25">
      <c r="A10" s="190" t="s">
        <v>70</v>
      </c>
      <c r="B10" s="180">
        <v>0</v>
      </c>
      <c r="C10" s="181">
        <v>36</v>
      </c>
      <c r="D10" s="197">
        <v>420</v>
      </c>
      <c r="E10" s="198">
        <v>9072</v>
      </c>
      <c r="F10" s="185"/>
      <c r="G10" s="184"/>
      <c r="H10" s="184"/>
      <c r="I10" s="192"/>
      <c r="J10" s="193"/>
      <c r="K10" s="184"/>
      <c r="L10" s="184"/>
      <c r="M10" s="199"/>
      <c r="N10" s="200"/>
      <c r="O10" s="184"/>
      <c r="P10" s="184"/>
      <c r="Q10" s="184">
        <v>50.5</v>
      </c>
      <c r="R10" s="184">
        <v>0</v>
      </c>
      <c r="S10" s="184">
        <v>1562</v>
      </c>
      <c r="T10" s="184">
        <f t="shared" si="0"/>
        <v>10684.5</v>
      </c>
      <c r="U10" s="184">
        <f t="shared" si="1"/>
        <v>15.948259967262285</v>
      </c>
      <c r="V10" s="1"/>
      <c r="W10" s="6"/>
      <c r="X10" s="6"/>
      <c r="Y10" s="6"/>
      <c r="Z10" s="6"/>
      <c r="AA10" s="6"/>
      <c r="AB10" s="6"/>
      <c r="AC10" s="6"/>
      <c r="AD10" s="7"/>
    </row>
    <row r="11" spans="1:30" ht="26.25">
      <c r="A11" s="179" t="s">
        <v>73</v>
      </c>
      <c r="B11" s="192"/>
      <c r="C11" s="193"/>
      <c r="D11" s="201"/>
      <c r="E11" s="192"/>
      <c r="F11" s="185"/>
      <c r="G11" s="184"/>
      <c r="H11" s="184"/>
      <c r="I11" s="192"/>
      <c r="J11" s="193"/>
      <c r="K11" s="184"/>
      <c r="L11" s="184"/>
      <c r="M11" s="192">
        <v>121</v>
      </c>
      <c r="N11" s="193">
        <v>121</v>
      </c>
      <c r="O11" s="184">
        <v>61.2</v>
      </c>
      <c r="P11" s="184">
        <v>117.20000000000002</v>
      </c>
      <c r="Q11" s="202"/>
      <c r="R11" s="203"/>
      <c r="S11" s="203"/>
      <c r="T11" s="203">
        <f t="shared" si="0"/>
        <v>117.20000000000002</v>
      </c>
      <c r="U11" s="184">
        <f t="shared" si="1"/>
        <v>0.17493903019918014</v>
      </c>
      <c r="V11" s="1"/>
      <c r="W11" s="6"/>
      <c r="X11" s="6"/>
      <c r="Y11" s="6"/>
      <c r="Z11" s="6"/>
      <c r="AA11" s="6"/>
      <c r="AB11" s="6"/>
      <c r="AC11" s="6"/>
      <c r="AD11" s="7"/>
    </row>
    <row r="12" spans="1:30" ht="26.25">
      <c r="A12" s="179" t="s">
        <v>72</v>
      </c>
      <c r="B12" s="204"/>
      <c r="C12" s="181"/>
      <c r="D12" s="184"/>
      <c r="E12" s="184"/>
      <c r="F12" s="185"/>
      <c r="G12" s="184"/>
      <c r="H12" s="184"/>
      <c r="I12" s="192"/>
      <c r="J12" s="193"/>
      <c r="K12" s="184"/>
      <c r="L12" s="184"/>
      <c r="M12" s="204"/>
      <c r="N12" s="181"/>
      <c r="O12" s="205"/>
      <c r="P12" s="184"/>
      <c r="Q12" s="203">
        <v>4.4</v>
      </c>
      <c r="R12" s="184"/>
      <c r="S12" s="184"/>
      <c r="T12" s="184">
        <f t="shared" si="0"/>
        <v>4.4</v>
      </c>
      <c r="U12" s="184">
        <f t="shared" si="1"/>
        <v>0.006567676901675704</v>
      </c>
      <c r="V12" s="1"/>
      <c r="W12" s="6"/>
      <c r="X12" s="6"/>
      <c r="Y12" s="6"/>
      <c r="Z12" s="6"/>
      <c r="AA12" s="6"/>
      <c r="AB12" s="6"/>
      <c r="AC12" s="6"/>
      <c r="AD12" s="7"/>
    </row>
    <row r="13" spans="1:30" ht="26.25">
      <c r="A13" s="179" t="s">
        <v>75</v>
      </c>
      <c r="B13" s="185"/>
      <c r="C13" s="183"/>
      <c r="D13" s="184"/>
      <c r="E13" s="184"/>
      <c r="F13" s="185"/>
      <c r="G13" s="184"/>
      <c r="H13" s="184"/>
      <c r="I13" s="192"/>
      <c r="J13" s="193"/>
      <c r="K13" s="184"/>
      <c r="L13" s="184"/>
      <c r="M13" s="206">
        <v>18</v>
      </c>
      <c r="N13" s="207">
        <v>21</v>
      </c>
      <c r="O13" s="203">
        <v>29.7</v>
      </c>
      <c r="P13" s="208">
        <v>23.6</v>
      </c>
      <c r="Q13" s="209"/>
      <c r="R13" s="203"/>
      <c r="S13" s="203"/>
      <c r="T13" s="203">
        <f t="shared" si="0"/>
        <v>23.6</v>
      </c>
      <c r="U13" s="184">
        <f t="shared" si="1"/>
        <v>0.03522663065444241</v>
      </c>
      <c r="V13" s="1"/>
      <c r="W13" s="6"/>
      <c r="X13" s="6"/>
      <c r="Y13" s="6"/>
      <c r="Z13" s="6"/>
      <c r="AA13" s="6"/>
      <c r="AB13" s="6"/>
      <c r="AC13" s="6"/>
      <c r="AD13" s="7"/>
    </row>
    <row r="14" spans="1:30" ht="26.25">
      <c r="A14" s="210" t="s">
        <v>76</v>
      </c>
      <c r="B14" s="193"/>
      <c r="C14" s="193"/>
      <c r="D14" s="211"/>
      <c r="E14" s="193"/>
      <c r="F14" s="185"/>
      <c r="G14" s="184"/>
      <c r="H14" s="184"/>
      <c r="I14" s="192"/>
      <c r="J14" s="193"/>
      <c r="K14" s="184"/>
      <c r="L14" s="184"/>
      <c r="M14" s="212">
        <v>1</v>
      </c>
      <c r="N14" s="213">
        <v>1</v>
      </c>
      <c r="O14" s="203">
        <v>0.7</v>
      </c>
      <c r="P14" s="203">
        <v>1.4</v>
      </c>
      <c r="Q14" s="203"/>
      <c r="R14" s="203"/>
      <c r="S14" s="203"/>
      <c r="T14" s="203">
        <f t="shared" si="0"/>
        <v>1.4</v>
      </c>
      <c r="U14" s="184">
        <f t="shared" si="1"/>
        <v>0.0020897153778059057</v>
      </c>
      <c r="V14" s="1"/>
      <c r="W14" s="6"/>
      <c r="X14" s="6"/>
      <c r="Y14" s="6"/>
      <c r="Z14" s="6"/>
      <c r="AA14" s="6"/>
      <c r="AB14" s="6"/>
      <c r="AC14" s="6"/>
      <c r="AD14" s="7"/>
    </row>
    <row r="15" spans="1:30" ht="26.25">
      <c r="A15" s="214" t="s">
        <v>74</v>
      </c>
      <c r="B15" s="215"/>
      <c r="C15" s="215"/>
      <c r="D15" s="216"/>
      <c r="E15" s="217"/>
      <c r="F15" s="218"/>
      <c r="G15" s="219"/>
      <c r="H15" s="220"/>
      <c r="I15" s="219"/>
      <c r="J15" s="221"/>
      <c r="K15" s="220"/>
      <c r="L15" s="220"/>
      <c r="M15" s="222">
        <v>1</v>
      </c>
      <c r="N15" s="223">
        <v>1</v>
      </c>
      <c r="O15" s="224">
        <v>2.5</v>
      </c>
      <c r="P15" s="224">
        <v>1</v>
      </c>
      <c r="Q15" s="224"/>
      <c r="R15" s="224"/>
      <c r="S15" s="224"/>
      <c r="T15" s="225">
        <f t="shared" si="0"/>
        <v>1</v>
      </c>
      <c r="U15" s="220">
        <f t="shared" si="1"/>
        <v>0.0014926538412899327</v>
      </c>
      <c r="V15" s="1"/>
      <c r="W15" s="6"/>
      <c r="X15" s="6"/>
      <c r="Y15" s="6"/>
      <c r="Z15" s="6"/>
      <c r="AA15" s="6"/>
      <c r="AB15" s="6"/>
      <c r="AC15" s="6"/>
      <c r="AD15" s="7"/>
    </row>
    <row r="16" spans="1:30" ht="27" thickBot="1">
      <c r="A16" s="142" t="s">
        <v>7</v>
      </c>
      <c r="B16" s="143">
        <f>SUM(B5:B15)</f>
        <v>32</v>
      </c>
      <c r="C16" s="144">
        <f>SUM(C4:C15)</f>
        <v>112</v>
      </c>
      <c r="D16" s="145">
        <f aca="true" t="shared" si="2" ref="D16:T16">SUM(D5:D15)</f>
        <v>1213.2</v>
      </c>
      <c r="E16" s="58">
        <f t="shared" si="2"/>
        <v>13876</v>
      </c>
      <c r="F16" s="146">
        <f t="shared" si="2"/>
        <v>0</v>
      </c>
      <c r="G16" s="58">
        <f t="shared" si="2"/>
        <v>0</v>
      </c>
      <c r="H16" s="58">
        <f t="shared" si="2"/>
        <v>0</v>
      </c>
      <c r="I16" s="147">
        <f t="shared" si="2"/>
        <v>95</v>
      </c>
      <c r="J16" s="148">
        <f t="shared" si="2"/>
        <v>287</v>
      </c>
      <c r="K16" s="149">
        <f t="shared" si="2"/>
        <v>2123.74</v>
      </c>
      <c r="L16" s="149">
        <f t="shared" si="2"/>
        <v>3067.4</v>
      </c>
      <c r="M16" s="150">
        <f t="shared" si="2"/>
        <v>286</v>
      </c>
      <c r="N16" s="151">
        <f t="shared" si="2"/>
        <v>302</v>
      </c>
      <c r="O16" s="149">
        <f t="shared" si="2"/>
        <v>318.49999999999994</v>
      </c>
      <c r="P16" s="149">
        <f t="shared" si="2"/>
        <v>1099.9</v>
      </c>
      <c r="Q16" s="149">
        <f t="shared" si="2"/>
        <v>2260</v>
      </c>
      <c r="R16" s="149">
        <f t="shared" si="2"/>
        <v>4670.569472861357</v>
      </c>
      <c r="S16" s="149">
        <f t="shared" si="2"/>
        <v>42020.9</v>
      </c>
      <c r="T16" s="149">
        <f t="shared" si="2"/>
        <v>66994.76947286134</v>
      </c>
      <c r="U16" s="58">
        <f>SUM(U4:U15)</f>
        <v>100.00000000000004</v>
      </c>
      <c r="V16" s="1"/>
      <c r="W16" s="6"/>
      <c r="X16" s="6"/>
      <c r="Y16" s="6"/>
      <c r="Z16" s="6"/>
      <c r="AA16" s="6"/>
      <c r="AB16" s="6"/>
      <c r="AC16" s="6"/>
      <c r="AD16" s="7"/>
    </row>
    <row r="17" spans="1:30" ht="27.75" thickBot="1" thickTop="1">
      <c r="A17" s="152" t="s">
        <v>85</v>
      </c>
      <c r="B17" s="143"/>
      <c r="C17" s="144"/>
      <c r="D17" s="153"/>
      <c r="E17" s="58">
        <f>E16*33.9</f>
        <v>470396.39999999997</v>
      </c>
      <c r="F17" s="143"/>
      <c r="G17" s="154"/>
      <c r="H17" s="58">
        <f>H16*35.4</f>
        <v>0</v>
      </c>
      <c r="I17" s="143"/>
      <c r="J17" s="144"/>
      <c r="K17" s="58"/>
      <c r="L17" s="58">
        <f>L16*33.9</f>
        <v>103984.86</v>
      </c>
      <c r="M17" s="155"/>
      <c r="N17" s="156"/>
      <c r="O17" s="157"/>
      <c r="P17" s="58">
        <f>P16*33.9</f>
        <v>37286.61</v>
      </c>
      <c r="Q17" s="58">
        <f>Q16*33.9</f>
        <v>76614</v>
      </c>
      <c r="R17" s="58">
        <f>R16*33.9</f>
        <v>158332.30513</v>
      </c>
      <c r="S17" s="58">
        <f>S16*33.9</f>
        <v>1424508.51</v>
      </c>
      <c r="T17" s="58">
        <f>T16*33.9</f>
        <v>2271122.685129999</v>
      </c>
      <c r="U17" s="58"/>
      <c r="V17" s="1"/>
      <c r="W17" s="7"/>
      <c r="X17" s="7"/>
      <c r="Y17" s="7"/>
      <c r="Z17" s="7"/>
      <c r="AA17" s="7"/>
      <c r="AB17" s="7"/>
      <c r="AC17" s="7"/>
      <c r="AD17" s="7"/>
    </row>
    <row r="18" spans="1:30" ht="27.75" thickBot="1" thickTop="1">
      <c r="A18" s="158" t="s">
        <v>14</v>
      </c>
      <c r="B18" s="143"/>
      <c r="C18" s="144"/>
      <c r="D18" s="58"/>
      <c r="E18" s="98">
        <f>E16*100/$T$16</f>
        <v>20.712064701739106</v>
      </c>
      <c r="F18" s="143"/>
      <c r="G18" s="58"/>
      <c r="H18" s="98">
        <f>H16*100/$T$16</f>
        <v>0</v>
      </c>
      <c r="I18" s="58"/>
      <c r="J18" s="159"/>
      <c r="K18" s="58"/>
      <c r="L18" s="98">
        <f>L16*100/$T$16</f>
        <v>4.578566392772739</v>
      </c>
      <c r="M18" s="58"/>
      <c r="N18" s="160"/>
      <c r="O18" s="58"/>
      <c r="P18" s="98">
        <f>P16*100/$T$16</f>
        <v>1.6417699600347972</v>
      </c>
      <c r="Q18" s="98">
        <f>Q16*100/$T$16</f>
        <v>3.373397681315248</v>
      </c>
      <c r="R18" s="161">
        <f>R16*100/$T$16</f>
        <v>6.971543464678001</v>
      </c>
      <c r="S18" s="98">
        <f>S16*100/$T$16</f>
        <v>62.72265779946013</v>
      </c>
      <c r="T18" s="98">
        <f>T16*100/$T$16</f>
        <v>100</v>
      </c>
      <c r="U18" s="98"/>
      <c r="V18" s="50"/>
      <c r="W18" s="7"/>
      <c r="X18" s="7"/>
      <c r="Y18" s="7"/>
      <c r="Z18" s="7"/>
      <c r="AA18" s="7"/>
      <c r="AB18" s="7"/>
      <c r="AC18" s="7"/>
      <c r="AD18" s="7"/>
    </row>
    <row r="19" spans="1:30" ht="27" thickTop="1">
      <c r="A19" s="61" t="s">
        <v>64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76" t="s">
        <v>83</v>
      </c>
      <c r="R19" s="41"/>
      <c r="S19" s="41"/>
      <c r="T19" s="101"/>
      <c r="U19" s="101"/>
      <c r="V19" s="1"/>
      <c r="W19" s="7"/>
      <c r="X19" s="7"/>
      <c r="Y19" s="7"/>
      <c r="Z19" s="7"/>
      <c r="AA19" s="7"/>
      <c r="AB19" s="7"/>
      <c r="AC19" s="7"/>
      <c r="AD19" s="7"/>
    </row>
    <row r="20" spans="1:30" ht="26.25">
      <c r="A20" s="75" t="s">
        <v>89</v>
      </c>
      <c r="B20" s="141"/>
      <c r="C20" s="141"/>
      <c r="D20" s="99"/>
      <c r="E20" s="99"/>
      <c r="F20" s="141"/>
      <c r="G20" s="41"/>
      <c r="H20" s="41"/>
      <c r="I20" s="41"/>
      <c r="J20" s="41"/>
      <c r="K20" s="41"/>
      <c r="L20" s="41"/>
      <c r="M20" s="41"/>
      <c r="N20" s="41"/>
      <c r="O20" s="99"/>
      <c r="P20" s="41"/>
      <c r="Q20" s="77"/>
      <c r="R20" s="41"/>
      <c r="S20" s="275" t="s">
        <v>92</v>
      </c>
      <c r="T20" s="275"/>
      <c r="U20" s="52"/>
      <c r="W20" s="7"/>
      <c r="X20" s="7"/>
      <c r="Y20" s="7"/>
      <c r="Z20" s="7"/>
      <c r="AA20" s="7"/>
      <c r="AB20" s="7"/>
      <c r="AC20" s="7"/>
      <c r="AD20" s="7"/>
    </row>
    <row r="21" spans="1:30" ht="26.25">
      <c r="A21" s="75" t="s">
        <v>59</v>
      </c>
      <c r="B21" s="141"/>
      <c r="C21" s="141"/>
      <c r="D21" s="99"/>
      <c r="E21" s="99"/>
      <c r="F21" s="141"/>
      <c r="G21" s="41"/>
      <c r="H21" s="41"/>
      <c r="I21" s="41"/>
      <c r="J21" s="41"/>
      <c r="K21" s="41"/>
      <c r="L21" s="41"/>
      <c r="M21" s="162"/>
      <c r="N21" s="41"/>
      <c r="O21" s="99"/>
      <c r="P21" s="41"/>
      <c r="Q21" s="41"/>
      <c r="R21" s="52"/>
      <c r="S21" s="52"/>
      <c r="T21" s="163"/>
      <c r="U21" s="52"/>
      <c r="W21" s="7"/>
      <c r="X21" s="7"/>
      <c r="Y21" s="7"/>
      <c r="Z21" s="7"/>
      <c r="AA21" s="7"/>
      <c r="AB21" s="7"/>
      <c r="AC21" s="7"/>
      <c r="AD21" s="7"/>
    </row>
    <row r="22" spans="1:30" ht="26.25">
      <c r="A22" s="75" t="s">
        <v>81</v>
      </c>
      <c r="B22" s="141"/>
      <c r="C22" s="141"/>
      <c r="D22" s="99"/>
      <c r="E22" s="99"/>
      <c r="F22" s="141"/>
      <c r="G22" s="41"/>
      <c r="H22" s="41"/>
      <c r="I22" s="41"/>
      <c r="J22" s="41"/>
      <c r="K22" s="41"/>
      <c r="L22" s="41"/>
      <c r="M22" s="162"/>
      <c r="N22" s="41"/>
      <c r="O22" s="99"/>
      <c r="P22" s="41"/>
      <c r="Q22" s="41"/>
      <c r="R22" s="52"/>
      <c r="S22" s="52"/>
      <c r="T22" s="163"/>
      <c r="U22" s="52"/>
      <c r="W22" s="7"/>
      <c r="X22" s="7"/>
      <c r="Y22" s="7"/>
      <c r="Z22" s="7"/>
      <c r="AA22" s="7"/>
      <c r="AB22" s="7"/>
      <c r="AC22" s="7"/>
      <c r="AD22" s="7"/>
    </row>
    <row r="23" spans="1:30" ht="26.25">
      <c r="A23" s="75" t="s">
        <v>58</v>
      </c>
      <c r="B23" s="141"/>
      <c r="C23" s="141"/>
      <c r="D23" s="99"/>
      <c r="E23" s="99"/>
      <c r="F23" s="141"/>
      <c r="G23" s="41"/>
      <c r="H23" s="41"/>
      <c r="I23" s="41"/>
      <c r="J23" s="41"/>
      <c r="K23" s="41"/>
      <c r="L23" s="41"/>
      <c r="M23" s="41"/>
      <c r="N23" s="41"/>
      <c r="O23" s="99"/>
      <c r="P23" s="164"/>
      <c r="Q23" s="57"/>
      <c r="R23" s="57"/>
      <c r="S23" s="165"/>
      <c r="T23" s="52"/>
      <c r="U23" s="52"/>
      <c r="W23" s="7"/>
      <c r="X23" s="7"/>
      <c r="Y23" s="7"/>
      <c r="Z23" s="7"/>
      <c r="AA23" s="7"/>
      <c r="AB23" s="7"/>
      <c r="AC23" s="7"/>
      <c r="AD23" s="7"/>
    </row>
    <row r="24" spans="1:22" ht="29.25">
      <c r="A24" s="167"/>
      <c r="B24" s="46"/>
      <c r="C24" s="46"/>
      <c r="D24" s="49"/>
      <c r="E24" s="49"/>
      <c r="F24" s="47"/>
      <c r="G24" s="47"/>
      <c r="H24" s="47"/>
      <c r="I24" s="47"/>
      <c r="J24" s="47"/>
      <c r="K24" s="47"/>
      <c r="L24" s="47"/>
      <c r="M24" s="46"/>
      <c r="N24" s="46"/>
      <c r="O24" s="49"/>
      <c r="P24" s="49"/>
      <c r="Q24" s="44"/>
      <c r="R24" s="112"/>
      <c r="S24" s="113"/>
      <c r="T24" s="49"/>
      <c r="U24" s="49"/>
      <c r="V24" s="1"/>
    </row>
    <row r="25" spans="1:22" ht="26.25">
      <c r="A25" s="1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1"/>
    </row>
    <row r="26" spans="2:22" ht="23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28"/>
      <c r="S26" s="1"/>
      <c r="T26" s="1"/>
      <c r="U26" s="1"/>
      <c r="V26" s="1"/>
    </row>
    <row r="27" ht="21">
      <c r="R27" s="92"/>
    </row>
    <row r="28" ht="21">
      <c r="R28" s="92"/>
    </row>
    <row r="29" spans="17:18" ht="29.25">
      <c r="Q29" s="49"/>
      <c r="R29" s="92"/>
    </row>
    <row r="30" ht="21">
      <c r="R30" s="92"/>
    </row>
    <row r="31" ht="21">
      <c r="R31" s="92"/>
    </row>
    <row r="32" ht="21">
      <c r="R32" s="92"/>
    </row>
    <row r="33" ht="21">
      <c r="R33" s="92"/>
    </row>
    <row r="34" ht="21">
      <c r="R34" s="92"/>
    </row>
    <row r="35" ht="21">
      <c r="R35" s="92"/>
    </row>
    <row r="36" ht="21">
      <c r="R36" s="92"/>
    </row>
    <row r="37" ht="21">
      <c r="R37" s="92"/>
    </row>
    <row r="38" ht="21">
      <c r="R38" s="92"/>
    </row>
    <row r="39" ht="21">
      <c r="R39" s="92"/>
    </row>
    <row r="40" spans="13:18" ht="23.25">
      <c r="M40" s="2"/>
      <c r="N40" s="2"/>
      <c r="O40" s="2"/>
      <c r="P40" s="88"/>
      <c r="Q40" s="89"/>
      <c r="R40" s="87"/>
    </row>
    <row r="41" spans="13:18" ht="21">
      <c r="M41" s="2"/>
      <c r="N41" s="2"/>
      <c r="O41" s="2"/>
      <c r="P41" s="2"/>
      <c r="Q41" s="2"/>
      <c r="R41" s="92"/>
    </row>
    <row r="42" spans="13:18" ht="23.25">
      <c r="M42" s="88"/>
      <c r="N42" s="88"/>
      <c r="O42" s="89"/>
      <c r="P42" s="89"/>
      <c r="Q42" s="2"/>
      <c r="R42" s="92"/>
    </row>
    <row r="43" ht="21">
      <c r="R43" s="92"/>
    </row>
    <row r="44" ht="21">
      <c r="R44" s="92"/>
    </row>
    <row r="45" ht="21">
      <c r="R45" s="92"/>
    </row>
    <row r="46" ht="21">
      <c r="R46" s="92"/>
    </row>
    <row r="47" ht="21">
      <c r="R47" s="92"/>
    </row>
    <row r="48" ht="21">
      <c r="R48" s="92"/>
    </row>
    <row r="49" ht="21">
      <c r="R49" s="92"/>
    </row>
    <row r="50" ht="21">
      <c r="R50" s="92"/>
    </row>
    <row r="51" ht="21">
      <c r="R51" s="92"/>
    </row>
    <row r="52" ht="21">
      <c r="R52" s="92"/>
    </row>
    <row r="53" ht="21">
      <c r="R53" s="92"/>
    </row>
    <row r="54" ht="21">
      <c r="R54" s="92"/>
    </row>
    <row r="55" ht="21">
      <c r="R55" s="92"/>
    </row>
    <row r="56" ht="21">
      <c r="R56" s="92"/>
    </row>
    <row r="57" ht="21">
      <c r="R57" s="92"/>
    </row>
    <row r="58" ht="21">
      <c r="R58" s="92"/>
    </row>
    <row r="59" ht="21">
      <c r="R59" s="92"/>
    </row>
    <row r="60" ht="21">
      <c r="R60" s="92"/>
    </row>
    <row r="61" ht="21">
      <c r="R61" s="92"/>
    </row>
    <row r="62" ht="21">
      <c r="R62" s="92"/>
    </row>
    <row r="63" ht="21">
      <c r="R63" s="92"/>
    </row>
    <row r="64" ht="21">
      <c r="R64" s="92"/>
    </row>
    <row r="65" ht="21">
      <c r="R65" s="92"/>
    </row>
    <row r="66" ht="21">
      <c r="R66" s="92"/>
    </row>
    <row r="67" ht="21">
      <c r="R67" s="92"/>
    </row>
    <row r="68" ht="21">
      <c r="R68" s="92"/>
    </row>
    <row r="69" ht="21">
      <c r="R69" s="92"/>
    </row>
    <row r="70" ht="21">
      <c r="R70" s="92"/>
    </row>
    <row r="71" ht="21">
      <c r="R71" s="92"/>
    </row>
    <row r="72" ht="21">
      <c r="R72" s="92"/>
    </row>
    <row r="73" ht="21">
      <c r="R73" s="92"/>
    </row>
    <row r="74" ht="21">
      <c r="R74" s="92"/>
    </row>
    <row r="75" ht="21">
      <c r="R75" s="92"/>
    </row>
    <row r="76" ht="21">
      <c r="R76" s="92"/>
    </row>
  </sheetData>
  <sheetProtection/>
  <mergeCells count="3">
    <mergeCell ref="B3:E3"/>
    <mergeCell ref="M3:P3"/>
    <mergeCell ref="S20:T20"/>
  </mergeCells>
  <printOptions horizontalCentered="1" verticalCentered="1"/>
  <pageMargins left="0.196850393700787" right="0.196850393700787" top="0.47244094488189" bottom="0.0393700787401575" header="0.354330708661417" footer="0.039370078740157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62"/>
  <sheetViews>
    <sheetView showGridLines="0" showZeros="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33203125" defaultRowHeight="21"/>
  <cols>
    <col min="1" max="1" width="62" style="0" customWidth="1"/>
    <col min="2" max="2" width="7" style="0" customWidth="1"/>
    <col min="3" max="3" width="7.66015625" style="0" customWidth="1"/>
    <col min="4" max="4" width="12" style="0" customWidth="1"/>
    <col min="5" max="5" width="13.33203125" style="0" customWidth="1"/>
    <col min="6" max="6" width="10" style="0" customWidth="1"/>
    <col min="7" max="7" width="10.83203125" style="0" customWidth="1"/>
    <col min="8" max="8" width="11.5" style="0" customWidth="1"/>
    <col min="9" max="9" width="7.33203125" style="0" customWidth="1"/>
    <col min="10" max="10" width="7.66015625" style="0" customWidth="1"/>
    <col min="11" max="11" width="10.66015625" style="0" customWidth="1"/>
    <col min="12" max="12" width="13.16015625" style="0" customWidth="1"/>
    <col min="13" max="13" width="8.16015625" style="0" customWidth="1"/>
    <col min="14" max="14" width="8.33203125" style="0" customWidth="1"/>
    <col min="15" max="15" width="9.66015625" style="0" customWidth="1"/>
    <col min="16" max="16" width="12.66015625" style="0" customWidth="1"/>
    <col min="17" max="17" width="17" style="0" customWidth="1"/>
    <col min="18" max="18" width="14.83203125" style="0" customWidth="1"/>
    <col min="19" max="19" width="15.16015625" style="0" customWidth="1"/>
    <col min="20" max="20" width="16" style="0" customWidth="1"/>
    <col min="21" max="21" width="11" style="0" customWidth="1"/>
  </cols>
  <sheetData>
    <row r="1" spans="1:21" ht="34.5">
      <c r="A1" s="276" t="s">
        <v>88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:21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61</v>
      </c>
      <c r="T2" s="5"/>
      <c r="U2" s="5"/>
    </row>
    <row r="3" spans="1:21" ht="26.25">
      <c r="A3" s="8" t="s">
        <v>15</v>
      </c>
      <c r="B3" s="9" t="s">
        <v>16</v>
      </c>
      <c r="C3" s="11" t="s">
        <v>1</v>
      </c>
      <c r="D3" s="5"/>
      <c r="E3" s="11"/>
      <c r="F3" s="9"/>
      <c r="G3" s="5" t="s">
        <v>2</v>
      </c>
      <c r="H3" s="5"/>
      <c r="I3" s="277" t="s">
        <v>3</v>
      </c>
      <c r="J3" s="278"/>
      <c r="K3" s="278"/>
      <c r="L3" s="279"/>
      <c r="M3" s="277" t="s">
        <v>65</v>
      </c>
      <c r="N3" s="278"/>
      <c r="O3" s="278"/>
      <c r="P3" s="279"/>
      <c r="Q3" s="12" t="s">
        <v>4</v>
      </c>
      <c r="R3" s="12" t="s">
        <v>5</v>
      </c>
      <c r="S3" s="12" t="s">
        <v>6</v>
      </c>
      <c r="T3" s="12" t="s">
        <v>7</v>
      </c>
      <c r="U3" s="12" t="s">
        <v>8</v>
      </c>
    </row>
    <row r="4" spans="1:21" s="2" customFormat="1" ht="26.25">
      <c r="A4" s="5"/>
      <c r="B4" s="32" t="s">
        <v>10</v>
      </c>
      <c r="C4" s="34" t="s">
        <v>11</v>
      </c>
      <c r="D4" s="10" t="s">
        <v>12</v>
      </c>
      <c r="E4" s="10" t="s">
        <v>13</v>
      </c>
      <c r="F4" s="10" t="s">
        <v>10</v>
      </c>
      <c r="G4" s="10" t="s">
        <v>12</v>
      </c>
      <c r="H4" s="10" t="s">
        <v>13</v>
      </c>
      <c r="I4" s="10" t="s">
        <v>10</v>
      </c>
      <c r="J4" s="34" t="s">
        <v>11</v>
      </c>
      <c r="K4" s="10" t="s">
        <v>12</v>
      </c>
      <c r="L4" s="10" t="s">
        <v>13</v>
      </c>
      <c r="M4" s="65" t="s">
        <v>10</v>
      </c>
      <c r="N4" s="81" t="s">
        <v>11</v>
      </c>
      <c r="O4" s="64" t="s">
        <v>12</v>
      </c>
      <c r="P4" s="82" t="s">
        <v>13</v>
      </c>
      <c r="Q4" s="9"/>
      <c r="R4" s="9"/>
      <c r="S4" s="13" t="s">
        <v>17</v>
      </c>
      <c r="T4" s="9"/>
      <c r="U4" s="9"/>
    </row>
    <row r="5" spans="1:22" s="2" customFormat="1" ht="26.25">
      <c r="A5" s="226" t="s">
        <v>18</v>
      </c>
      <c r="B5" s="227">
        <v>2</v>
      </c>
      <c r="C5" s="228">
        <v>12</v>
      </c>
      <c r="D5" s="229">
        <v>98.9</v>
      </c>
      <c r="E5" s="229">
        <v>592.4</v>
      </c>
      <c r="F5" s="227"/>
      <c r="G5" s="230"/>
      <c r="H5" s="229"/>
      <c r="I5" s="231"/>
      <c r="J5" s="232"/>
      <c r="K5" s="229"/>
      <c r="L5" s="229">
        <v>0</v>
      </c>
      <c r="M5" s="231">
        <v>41</v>
      </c>
      <c r="N5" s="232">
        <v>41</v>
      </c>
      <c r="O5" s="229">
        <v>54.3</v>
      </c>
      <c r="P5" s="229">
        <v>204.8</v>
      </c>
      <c r="Q5" s="229"/>
      <c r="R5" s="229">
        <f>19+264.32315</f>
        <v>283.32315</v>
      </c>
      <c r="S5" s="233">
        <v>625</v>
      </c>
      <c r="T5" s="229">
        <f>S5+R5+Q5+P5+L5+H5+E5</f>
        <v>1705.52315</v>
      </c>
      <c r="U5" s="234">
        <f aca="true" t="shared" si="0" ref="U5:U27">T5*100/$T$29</f>
        <v>2.545755681365135</v>
      </c>
      <c r="V5" s="69"/>
    </row>
    <row r="6" spans="1:22" ht="26.25">
      <c r="A6" s="235" t="s">
        <v>19</v>
      </c>
      <c r="B6" s="236"/>
      <c r="C6" s="237"/>
      <c r="D6" s="238"/>
      <c r="E6" s="238">
        <v>0</v>
      </c>
      <c r="F6" s="236"/>
      <c r="G6" s="239"/>
      <c r="H6" s="238"/>
      <c r="I6" s="240"/>
      <c r="J6" s="241"/>
      <c r="K6" s="238"/>
      <c r="L6" s="238">
        <v>0</v>
      </c>
      <c r="M6" s="240">
        <v>9</v>
      </c>
      <c r="N6" s="241">
        <v>9</v>
      </c>
      <c r="O6" s="238">
        <v>3.0999999999999996</v>
      </c>
      <c r="P6" s="238">
        <v>8.4</v>
      </c>
      <c r="Q6" s="238"/>
      <c r="R6" s="238">
        <f>105.72927</f>
        <v>105.72927</v>
      </c>
      <c r="S6" s="242"/>
      <c r="T6" s="238">
        <f aca="true" t="shared" si="1" ref="T6:T28">S6+R6+Q6+P6+L6+H6+E6</f>
        <v>114.12927</v>
      </c>
      <c r="U6" s="243">
        <f t="shared" si="0"/>
        <v>0.17035549327639174</v>
      </c>
      <c r="V6" s="26"/>
    </row>
    <row r="7" spans="1:22" ht="26.25">
      <c r="A7" s="235" t="s">
        <v>20</v>
      </c>
      <c r="B7" s="244"/>
      <c r="C7" s="235"/>
      <c r="D7" s="238"/>
      <c r="E7" s="238">
        <v>0</v>
      </c>
      <c r="F7" s="244"/>
      <c r="G7" s="245"/>
      <c r="H7" s="238"/>
      <c r="I7" s="240"/>
      <c r="J7" s="241"/>
      <c r="K7" s="238"/>
      <c r="L7" s="238">
        <v>0</v>
      </c>
      <c r="M7" s="240">
        <v>2</v>
      </c>
      <c r="N7" s="241">
        <v>2</v>
      </c>
      <c r="O7" s="238">
        <v>1.6</v>
      </c>
      <c r="P7" s="238">
        <v>8</v>
      </c>
      <c r="Q7" s="238"/>
      <c r="R7" s="238"/>
      <c r="S7" s="242"/>
      <c r="T7" s="238">
        <f t="shared" si="1"/>
        <v>8</v>
      </c>
      <c r="U7" s="243">
        <f t="shared" si="0"/>
        <v>0.01194123073082947</v>
      </c>
      <c r="V7" s="26"/>
    </row>
    <row r="8" spans="1:22" ht="26.25">
      <c r="A8" s="235" t="s">
        <v>21</v>
      </c>
      <c r="B8" s="244"/>
      <c r="C8" s="235">
        <v>1</v>
      </c>
      <c r="D8" s="238">
        <v>8.7</v>
      </c>
      <c r="E8" s="238">
        <v>54.8</v>
      </c>
      <c r="F8" s="244"/>
      <c r="G8" s="245"/>
      <c r="H8" s="238"/>
      <c r="I8" s="240"/>
      <c r="J8" s="241"/>
      <c r="K8" s="238"/>
      <c r="L8" s="238">
        <v>0</v>
      </c>
      <c r="M8" s="240">
        <v>1</v>
      </c>
      <c r="N8" s="241">
        <v>1</v>
      </c>
      <c r="O8" s="238">
        <v>0.6</v>
      </c>
      <c r="P8" s="238">
        <v>3.1</v>
      </c>
      <c r="Q8" s="238"/>
      <c r="R8" s="238"/>
      <c r="S8" s="246"/>
      <c r="T8" s="238">
        <f t="shared" si="1"/>
        <v>57.9</v>
      </c>
      <c r="U8" s="243">
        <f t="shared" si="0"/>
        <v>0.0864246574143783</v>
      </c>
      <c r="V8" s="26"/>
    </row>
    <row r="9" spans="1:22" ht="26.25">
      <c r="A9" s="235" t="s">
        <v>22</v>
      </c>
      <c r="B9" s="244"/>
      <c r="C9" s="235"/>
      <c r="D9" s="238"/>
      <c r="E9" s="238">
        <v>0</v>
      </c>
      <c r="F9" s="244"/>
      <c r="G9" s="245"/>
      <c r="H9" s="238"/>
      <c r="I9" s="240"/>
      <c r="J9" s="241"/>
      <c r="K9" s="238"/>
      <c r="L9" s="238">
        <v>0</v>
      </c>
      <c r="M9" s="240">
        <v>12</v>
      </c>
      <c r="N9" s="241">
        <v>12</v>
      </c>
      <c r="O9" s="238">
        <v>3.8000000000000003</v>
      </c>
      <c r="P9" s="238">
        <v>26.1</v>
      </c>
      <c r="Q9" s="238"/>
      <c r="R9" s="238"/>
      <c r="S9" s="246"/>
      <c r="T9" s="238">
        <f t="shared" si="1"/>
        <v>26.1</v>
      </c>
      <c r="U9" s="243">
        <f t="shared" si="0"/>
        <v>0.038958265259331146</v>
      </c>
      <c r="V9" s="26"/>
    </row>
    <row r="10" spans="1:22" ht="26.25">
      <c r="A10" s="235" t="s">
        <v>23</v>
      </c>
      <c r="B10" s="236"/>
      <c r="C10" s="237">
        <v>9</v>
      </c>
      <c r="D10" s="238">
        <v>102</v>
      </c>
      <c r="E10" s="238">
        <v>979.8000000000001</v>
      </c>
      <c r="F10" s="236"/>
      <c r="G10" s="239"/>
      <c r="H10" s="238"/>
      <c r="I10" s="240"/>
      <c r="J10" s="241"/>
      <c r="K10" s="238"/>
      <c r="L10" s="247">
        <v>0</v>
      </c>
      <c r="M10" s="265">
        <v>20</v>
      </c>
      <c r="N10" s="266">
        <v>25</v>
      </c>
      <c r="O10" s="267">
        <v>36.7</v>
      </c>
      <c r="P10" s="268">
        <v>61</v>
      </c>
      <c r="Q10" s="238">
        <v>357.1</v>
      </c>
      <c r="R10" s="238"/>
      <c r="S10" s="246">
        <v>277.3</v>
      </c>
      <c r="T10" s="238">
        <f t="shared" si="1"/>
        <v>1675.2000000000003</v>
      </c>
      <c r="U10" s="243">
        <f t="shared" si="0"/>
        <v>2.5004937150356916</v>
      </c>
      <c r="V10" s="26"/>
    </row>
    <row r="11" spans="1:22" ht="26.25">
      <c r="A11" s="248" t="s">
        <v>50</v>
      </c>
      <c r="B11" s="236">
        <v>1</v>
      </c>
      <c r="C11" s="237">
        <v>2</v>
      </c>
      <c r="D11" s="238">
        <v>12.2</v>
      </c>
      <c r="E11" s="238">
        <v>76.9</v>
      </c>
      <c r="F11" s="236"/>
      <c r="G11" s="239"/>
      <c r="H11" s="238"/>
      <c r="I11" s="240"/>
      <c r="J11" s="241"/>
      <c r="K11" s="238"/>
      <c r="L11" s="238">
        <v>0</v>
      </c>
      <c r="M11" s="240">
        <v>7</v>
      </c>
      <c r="N11" s="241">
        <v>9</v>
      </c>
      <c r="O11" s="238">
        <v>2.9999999999999996</v>
      </c>
      <c r="P11" s="238">
        <v>21.900000000000002</v>
      </c>
      <c r="Q11" s="238">
        <v>1587.1</v>
      </c>
      <c r="R11" s="238">
        <v>54.6</v>
      </c>
      <c r="S11" s="242"/>
      <c r="T11" s="238">
        <f t="shared" si="1"/>
        <v>1740.5</v>
      </c>
      <c r="U11" s="243">
        <f t="shared" si="0"/>
        <v>2.597964010876087</v>
      </c>
      <c r="V11" s="26"/>
    </row>
    <row r="12" spans="1:22" ht="26.25">
      <c r="A12" s="235" t="s">
        <v>24</v>
      </c>
      <c r="B12" s="236"/>
      <c r="C12" s="237"/>
      <c r="D12" s="238"/>
      <c r="E12" s="238">
        <v>0</v>
      </c>
      <c r="F12" s="236"/>
      <c r="G12" s="239"/>
      <c r="H12" s="238"/>
      <c r="I12" s="240"/>
      <c r="J12" s="241"/>
      <c r="K12" s="238"/>
      <c r="L12" s="238">
        <v>0</v>
      </c>
      <c r="M12" s="240">
        <v>1</v>
      </c>
      <c r="N12" s="241">
        <v>1</v>
      </c>
      <c r="O12" s="238">
        <v>0.2</v>
      </c>
      <c r="P12" s="238">
        <v>0.3</v>
      </c>
      <c r="Q12" s="238"/>
      <c r="R12" s="238"/>
      <c r="S12" s="246"/>
      <c r="T12" s="238">
        <f t="shared" si="1"/>
        <v>0.3</v>
      </c>
      <c r="U12" s="243">
        <f t="shared" si="0"/>
        <v>0.00044779615240610513</v>
      </c>
      <c r="V12" s="26"/>
    </row>
    <row r="13" spans="1:22" ht="26.25">
      <c r="A13" s="235" t="s">
        <v>25</v>
      </c>
      <c r="B13" s="236">
        <v>1</v>
      </c>
      <c r="C13" s="237">
        <v>1</v>
      </c>
      <c r="D13" s="238">
        <v>10</v>
      </c>
      <c r="E13" s="238">
        <v>63</v>
      </c>
      <c r="F13" s="236"/>
      <c r="G13" s="239"/>
      <c r="H13" s="238"/>
      <c r="I13" s="240">
        <f>4+32</f>
        <v>36</v>
      </c>
      <c r="J13" s="241">
        <f>6+84</f>
        <v>90</v>
      </c>
      <c r="K13" s="238">
        <f>14.9+639.1</f>
        <v>654</v>
      </c>
      <c r="L13" s="238">
        <v>865.3000000000001</v>
      </c>
      <c r="M13" s="240">
        <v>20</v>
      </c>
      <c r="N13" s="241">
        <v>20</v>
      </c>
      <c r="O13" s="238">
        <v>22.8</v>
      </c>
      <c r="P13" s="238">
        <v>93.2</v>
      </c>
      <c r="Q13" s="238"/>
      <c r="R13" s="238"/>
      <c r="S13" s="242"/>
      <c r="T13" s="238">
        <f t="shared" si="1"/>
        <v>1021.5000000000001</v>
      </c>
      <c r="U13" s="198">
        <f t="shared" si="0"/>
        <v>1.5247458989427882</v>
      </c>
      <c r="V13" s="80"/>
    </row>
    <row r="14" spans="1:22" ht="26.25">
      <c r="A14" s="235" t="s">
        <v>26</v>
      </c>
      <c r="B14" s="236"/>
      <c r="C14" s="237"/>
      <c r="D14" s="238"/>
      <c r="E14" s="238">
        <v>0</v>
      </c>
      <c r="F14" s="244"/>
      <c r="G14" s="245"/>
      <c r="H14" s="238"/>
      <c r="I14" s="240"/>
      <c r="J14" s="241"/>
      <c r="K14" s="238"/>
      <c r="L14" s="238"/>
      <c r="M14" s="240">
        <v>4</v>
      </c>
      <c r="N14" s="241">
        <v>4</v>
      </c>
      <c r="O14" s="238">
        <v>2.5</v>
      </c>
      <c r="P14" s="238">
        <v>10.299999999999999</v>
      </c>
      <c r="Q14" s="238"/>
      <c r="R14" s="238">
        <v>27.3</v>
      </c>
      <c r="S14" s="246"/>
      <c r="T14" s="238">
        <f t="shared" si="1"/>
        <v>37.6</v>
      </c>
      <c r="U14" s="198">
        <f t="shared" si="0"/>
        <v>0.05612378443489851</v>
      </c>
      <c r="V14" s="80"/>
    </row>
    <row r="15" spans="1:22" ht="26.25">
      <c r="A15" s="248" t="s">
        <v>51</v>
      </c>
      <c r="B15" s="236"/>
      <c r="C15" s="237"/>
      <c r="D15" s="238"/>
      <c r="E15" s="238">
        <v>0</v>
      </c>
      <c r="F15" s="236"/>
      <c r="G15" s="239"/>
      <c r="H15" s="238"/>
      <c r="I15" s="240"/>
      <c r="J15" s="241">
        <v>1</v>
      </c>
      <c r="K15" s="238">
        <v>12</v>
      </c>
      <c r="L15" s="238">
        <v>37.6</v>
      </c>
      <c r="M15" s="240">
        <v>3</v>
      </c>
      <c r="N15" s="241">
        <v>3</v>
      </c>
      <c r="O15" s="238">
        <v>1.9</v>
      </c>
      <c r="P15" s="238">
        <v>4.5</v>
      </c>
      <c r="Q15" s="238"/>
      <c r="R15" s="238"/>
      <c r="S15" s="242"/>
      <c r="T15" s="238">
        <f t="shared" si="1"/>
        <v>42.1</v>
      </c>
      <c r="U15" s="243">
        <f t="shared" si="0"/>
        <v>0.06284072672099009</v>
      </c>
      <c r="V15" s="26"/>
    </row>
    <row r="16" spans="1:22" ht="26.25">
      <c r="A16" s="235" t="s">
        <v>27</v>
      </c>
      <c r="B16" s="236">
        <v>9</v>
      </c>
      <c r="C16" s="237">
        <v>54</v>
      </c>
      <c r="D16" s="238">
        <v>579.6</v>
      </c>
      <c r="E16" s="238">
        <v>9656.800000000001</v>
      </c>
      <c r="F16" s="249"/>
      <c r="G16" s="239"/>
      <c r="H16" s="238"/>
      <c r="I16" s="240">
        <f>9+32+4+11</f>
        <v>56</v>
      </c>
      <c r="J16" s="241">
        <f>26+85+9+47</f>
        <v>167</v>
      </c>
      <c r="K16" s="238">
        <f>186.4+659.9+314.3+51.44</f>
        <v>1212.04</v>
      </c>
      <c r="L16" s="238">
        <v>1632</v>
      </c>
      <c r="M16" s="240">
        <v>52</v>
      </c>
      <c r="N16" s="241">
        <v>55</v>
      </c>
      <c r="O16" s="238">
        <v>91.1</v>
      </c>
      <c r="P16" s="238">
        <v>338.5</v>
      </c>
      <c r="Q16" s="238">
        <v>107.9</v>
      </c>
      <c r="R16" s="238">
        <f>889.2+317.18778</f>
        <v>1206.38778</v>
      </c>
      <c r="S16" s="246">
        <v>10458.7</v>
      </c>
      <c r="T16" s="238">
        <f t="shared" si="1"/>
        <v>23400.287780000002</v>
      </c>
      <c r="U16" s="243">
        <f t="shared" si="0"/>
        <v>34.92852944359867</v>
      </c>
      <c r="V16" s="26"/>
    </row>
    <row r="17" spans="1:22" ht="26.25">
      <c r="A17" s="235" t="s">
        <v>28</v>
      </c>
      <c r="B17" s="236">
        <v>7</v>
      </c>
      <c r="C17" s="237">
        <v>15</v>
      </c>
      <c r="D17" s="238">
        <v>233.1</v>
      </c>
      <c r="E17" s="238">
        <v>1444.5</v>
      </c>
      <c r="F17" s="236"/>
      <c r="G17" s="239"/>
      <c r="H17" s="238"/>
      <c r="I17" s="240"/>
      <c r="J17" s="241">
        <f>6+1</f>
        <v>7</v>
      </c>
      <c r="K17" s="238">
        <f>3.4+59.2</f>
        <v>62.6</v>
      </c>
      <c r="L17" s="238">
        <f>10.6+123.8</f>
        <v>134.4</v>
      </c>
      <c r="M17" s="240">
        <v>51</v>
      </c>
      <c r="N17" s="241">
        <v>55</v>
      </c>
      <c r="O17" s="238">
        <v>44.6</v>
      </c>
      <c r="P17" s="238">
        <v>188.6</v>
      </c>
      <c r="Q17" s="238">
        <v>161.8</v>
      </c>
      <c r="R17" s="238"/>
      <c r="S17" s="246">
        <v>8054.6</v>
      </c>
      <c r="T17" s="238">
        <f t="shared" si="1"/>
        <v>9983.9</v>
      </c>
      <c r="U17" s="243">
        <f t="shared" si="0"/>
        <v>14.902506686691044</v>
      </c>
      <c r="V17" s="26"/>
    </row>
    <row r="18" spans="1:22" ht="26.25">
      <c r="A18" s="235" t="s">
        <v>29</v>
      </c>
      <c r="B18" s="236"/>
      <c r="C18" s="237"/>
      <c r="D18" s="238"/>
      <c r="E18" s="238">
        <v>0</v>
      </c>
      <c r="F18" s="236"/>
      <c r="G18" s="239"/>
      <c r="H18" s="238"/>
      <c r="I18" s="240"/>
      <c r="J18" s="241">
        <v>2</v>
      </c>
      <c r="K18" s="238">
        <v>15</v>
      </c>
      <c r="L18" s="238">
        <v>46.9</v>
      </c>
      <c r="M18" s="240">
        <v>4</v>
      </c>
      <c r="N18" s="241">
        <v>4</v>
      </c>
      <c r="O18" s="238">
        <v>3.3</v>
      </c>
      <c r="P18" s="238">
        <v>9</v>
      </c>
      <c r="Q18" s="238"/>
      <c r="R18" s="238"/>
      <c r="S18" s="246"/>
      <c r="T18" s="238">
        <f t="shared" si="1"/>
        <v>55.9</v>
      </c>
      <c r="U18" s="243">
        <f t="shared" si="0"/>
        <v>0.08343934973167093</v>
      </c>
      <c r="V18" s="26"/>
    </row>
    <row r="19" spans="1:22" ht="26.25">
      <c r="A19" s="248" t="s">
        <v>49</v>
      </c>
      <c r="B19" s="236"/>
      <c r="C19" s="237">
        <v>1</v>
      </c>
      <c r="D19" s="238">
        <v>6</v>
      </c>
      <c r="E19" s="238">
        <v>37.8</v>
      </c>
      <c r="F19" s="236"/>
      <c r="G19" s="239"/>
      <c r="H19" s="238"/>
      <c r="I19" s="240"/>
      <c r="J19" s="241">
        <v>3</v>
      </c>
      <c r="K19" s="238">
        <v>32.9</v>
      </c>
      <c r="L19" s="238">
        <v>68.7</v>
      </c>
      <c r="M19" s="240">
        <v>3</v>
      </c>
      <c r="N19" s="241">
        <v>3</v>
      </c>
      <c r="O19" s="238">
        <v>1.2</v>
      </c>
      <c r="P19" s="238">
        <v>3.5999999999999996</v>
      </c>
      <c r="Q19" s="238"/>
      <c r="R19" s="238"/>
      <c r="S19" s="246"/>
      <c r="T19" s="238">
        <f t="shared" si="1"/>
        <v>110.1</v>
      </c>
      <c r="U19" s="243">
        <f t="shared" si="0"/>
        <v>0.1643411879330406</v>
      </c>
      <c r="V19" s="26"/>
    </row>
    <row r="20" spans="1:22" ht="26.25">
      <c r="A20" s="248" t="s">
        <v>52</v>
      </c>
      <c r="B20" s="236">
        <v>8</v>
      </c>
      <c r="C20" s="237">
        <v>10</v>
      </c>
      <c r="D20" s="238">
        <v>90.7</v>
      </c>
      <c r="E20" s="238">
        <v>540.4</v>
      </c>
      <c r="F20" s="236"/>
      <c r="G20" s="239"/>
      <c r="H20" s="238"/>
      <c r="I20" s="240"/>
      <c r="J20" s="241"/>
      <c r="K20" s="238"/>
      <c r="L20" s="238">
        <v>0</v>
      </c>
      <c r="M20" s="240">
        <v>11</v>
      </c>
      <c r="N20" s="241">
        <v>11</v>
      </c>
      <c r="O20" s="238">
        <v>5.2</v>
      </c>
      <c r="P20" s="238">
        <v>12.6</v>
      </c>
      <c r="Q20" s="238"/>
      <c r="R20" s="238"/>
      <c r="S20" s="246">
        <v>112</v>
      </c>
      <c r="T20" s="238">
        <f t="shared" si="1"/>
        <v>665</v>
      </c>
      <c r="U20" s="243">
        <f t="shared" si="0"/>
        <v>0.9926148045001998</v>
      </c>
      <c r="V20" s="26"/>
    </row>
    <row r="21" spans="1:22" ht="26.25">
      <c r="A21" s="248" t="s">
        <v>53</v>
      </c>
      <c r="B21" s="236">
        <v>4</v>
      </c>
      <c r="C21" s="237">
        <v>7</v>
      </c>
      <c r="D21" s="184">
        <v>72</v>
      </c>
      <c r="E21" s="238">
        <v>429.59999999999997</v>
      </c>
      <c r="F21" s="236"/>
      <c r="G21" s="239"/>
      <c r="H21" s="238"/>
      <c r="I21" s="240">
        <v>2</v>
      </c>
      <c r="J21" s="241">
        <v>13</v>
      </c>
      <c r="K21" s="238">
        <v>99</v>
      </c>
      <c r="L21" s="238">
        <v>206.9</v>
      </c>
      <c r="M21" s="240">
        <v>15</v>
      </c>
      <c r="N21" s="241">
        <v>15</v>
      </c>
      <c r="O21" s="238">
        <v>6.800000000000001</v>
      </c>
      <c r="P21" s="238">
        <v>35.2</v>
      </c>
      <c r="Q21" s="238"/>
      <c r="R21" s="238">
        <v>33.7</v>
      </c>
      <c r="S21" s="246">
        <v>5058.8</v>
      </c>
      <c r="T21" s="238">
        <f t="shared" si="1"/>
        <v>5764.2</v>
      </c>
      <c r="U21" s="243">
        <f t="shared" si="0"/>
        <v>8.603955272330904</v>
      </c>
      <c r="V21" s="26"/>
    </row>
    <row r="22" spans="1:22" ht="26.25">
      <c r="A22" s="248" t="s">
        <v>54</v>
      </c>
      <c r="B22" s="236"/>
      <c r="C22" s="237"/>
      <c r="D22" s="238"/>
      <c r="E22" s="238">
        <v>0</v>
      </c>
      <c r="F22" s="236"/>
      <c r="G22" s="239"/>
      <c r="H22" s="238"/>
      <c r="I22" s="240">
        <v>1</v>
      </c>
      <c r="J22" s="241">
        <v>3</v>
      </c>
      <c r="K22" s="238">
        <v>24.2</v>
      </c>
      <c r="L22" s="238">
        <v>50.5</v>
      </c>
      <c r="M22" s="240">
        <v>2</v>
      </c>
      <c r="N22" s="241">
        <v>2</v>
      </c>
      <c r="O22" s="238">
        <v>1.8</v>
      </c>
      <c r="P22" s="238">
        <v>1.8</v>
      </c>
      <c r="Q22" s="238"/>
      <c r="R22" s="238"/>
      <c r="S22" s="246"/>
      <c r="T22" s="238">
        <f t="shared" si="1"/>
        <v>52.3</v>
      </c>
      <c r="U22" s="243">
        <f t="shared" si="0"/>
        <v>0.07806579590279766</v>
      </c>
      <c r="V22" s="26"/>
    </row>
    <row r="23" spans="1:22" ht="26.25">
      <c r="A23" s="269" t="s">
        <v>86</v>
      </c>
      <c r="B23" s="236"/>
      <c r="C23" s="237"/>
      <c r="D23" s="238"/>
      <c r="E23" s="238">
        <v>0</v>
      </c>
      <c r="F23" s="236"/>
      <c r="G23" s="239"/>
      <c r="H23" s="238"/>
      <c r="I23" s="240"/>
      <c r="J23" s="241"/>
      <c r="K23" s="238"/>
      <c r="L23" s="238">
        <v>0</v>
      </c>
      <c r="M23" s="240">
        <v>12</v>
      </c>
      <c r="N23" s="241">
        <v>14</v>
      </c>
      <c r="O23" s="238">
        <v>11.1</v>
      </c>
      <c r="P23" s="238">
        <v>41.1</v>
      </c>
      <c r="Q23" s="238"/>
      <c r="R23" s="238"/>
      <c r="S23" s="246"/>
      <c r="T23" s="238">
        <f t="shared" si="1"/>
        <v>41.1</v>
      </c>
      <c r="U23" s="243">
        <f t="shared" si="0"/>
        <v>0.06134807287963641</v>
      </c>
      <c r="V23" s="26"/>
    </row>
    <row r="24" spans="1:22" ht="26.25">
      <c r="A24" s="248" t="s">
        <v>55</v>
      </c>
      <c r="B24" s="236"/>
      <c r="C24" s="237"/>
      <c r="D24" s="238"/>
      <c r="E24" s="238">
        <v>0</v>
      </c>
      <c r="F24" s="236"/>
      <c r="G24" s="239"/>
      <c r="H24" s="238"/>
      <c r="I24" s="240"/>
      <c r="J24" s="241"/>
      <c r="K24" s="238"/>
      <c r="L24" s="238">
        <v>0</v>
      </c>
      <c r="M24" s="240">
        <v>14</v>
      </c>
      <c r="N24" s="241">
        <v>14</v>
      </c>
      <c r="O24" s="238">
        <v>21.2</v>
      </c>
      <c r="P24" s="238">
        <v>19.700000000000003</v>
      </c>
      <c r="Q24" s="238"/>
      <c r="R24" s="238"/>
      <c r="S24" s="246"/>
      <c r="T24" s="238">
        <f t="shared" si="1"/>
        <v>19.700000000000003</v>
      </c>
      <c r="U24" s="243">
        <f t="shared" si="0"/>
        <v>0.029405280674667574</v>
      </c>
      <c r="V24" s="26"/>
    </row>
    <row r="25" spans="1:22" ht="26.25">
      <c r="A25" s="248" t="s">
        <v>56</v>
      </c>
      <c r="B25" s="236"/>
      <c r="C25" s="237"/>
      <c r="D25" s="238"/>
      <c r="E25" s="238">
        <v>0</v>
      </c>
      <c r="F25" s="236"/>
      <c r="G25" s="239"/>
      <c r="H25" s="238"/>
      <c r="I25" s="240"/>
      <c r="J25" s="241"/>
      <c r="K25" s="238"/>
      <c r="L25" s="238">
        <v>0</v>
      </c>
      <c r="M25" s="240"/>
      <c r="N25" s="241"/>
      <c r="O25" s="238"/>
      <c r="P25" s="238"/>
      <c r="Q25" s="238"/>
      <c r="R25" s="238"/>
      <c r="S25" s="246"/>
      <c r="T25" s="238">
        <f t="shared" si="1"/>
        <v>0</v>
      </c>
      <c r="U25" s="243">
        <f t="shared" si="0"/>
        <v>0</v>
      </c>
      <c r="V25" s="26"/>
    </row>
    <row r="26" spans="1:22" ht="26.25">
      <c r="A26" s="235" t="s">
        <v>30</v>
      </c>
      <c r="B26" s="244"/>
      <c r="C26" s="235"/>
      <c r="D26" s="238"/>
      <c r="E26" s="238">
        <v>0</v>
      </c>
      <c r="F26" s="244"/>
      <c r="G26" s="244"/>
      <c r="H26" s="238"/>
      <c r="I26" s="240"/>
      <c r="J26" s="241">
        <v>1</v>
      </c>
      <c r="K26" s="238">
        <v>12</v>
      </c>
      <c r="L26" s="238">
        <v>25.1</v>
      </c>
      <c r="M26" s="240">
        <v>2</v>
      </c>
      <c r="N26" s="241">
        <v>2</v>
      </c>
      <c r="O26" s="238">
        <v>1.7</v>
      </c>
      <c r="P26" s="238">
        <v>8.2</v>
      </c>
      <c r="Q26" s="238"/>
      <c r="R26" s="238">
        <f>2228.8+105.72927</f>
        <v>2334.52927</v>
      </c>
      <c r="S26" s="242"/>
      <c r="T26" s="238">
        <f t="shared" si="1"/>
        <v>2367.8292699999997</v>
      </c>
      <c r="U26" s="243">
        <f t="shared" si="0"/>
        <v>3.5343494555351884</v>
      </c>
      <c r="V26" s="26"/>
    </row>
    <row r="27" spans="1:22" ht="26.25">
      <c r="A27" s="235" t="s">
        <v>31</v>
      </c>
      <c r="B27" s="244"/>
      <c r="C27" s="235"/>
      <c r="D27" s="238"/>
      <c r="E27" s="238">
        <v>0</v>
      </c>
      <c r="F27" s="244"/>
      <c r="G27" s="244"/>
      <c r="H27" s="238"/>
      <c r="I27" s="250"/>
      <c r="J27" s="241"/>
      <c r="K27" s="251"/>
      <c r="L27" s="252"/>
      <c r="M27" s="250"/>
      <c r="N27" s="241"/>
      <c r="O27" s="251"/>
      <c r="P27" s="252"/>
      <c r="Q27" s="194">
        <v>46.1</v>
      </c>
      <c r="R27" s="238">
        <v>625</v>
      </c>
      <c r="S27" s="253">
        <v>2712.8</v>
      </c>
      <c r="T27" s="238">
        <f t="shared" si="1"/>
        <v>3383.9</v>
      </c>
      <c r="U27" s="243">
        <f t="shared" si="0"/>
        <v>5.0509913337567305</v>
      </c>
      <c r="V27" s="26"/>
    </row>
    <row r="28" spans="1:22" ht="26.25">
      <c r="A28" s="5" t="s">
        <v>79</v>
      </c>
      <c r="B28" s="73"/>
      <c r="C28" s="7"/>
      <c r="D28" s="74"/>
      <c r="E28" s="79"/>
      <c r="F28" s="37"/>
      <c r="G28" s="38"/>
      <c r="H28" s="38"/>
      <c r="I28" s="37"/>
      <c r="J28" s="25"/>
      <c r="K28" s="38"/>
      <c r="L28" s="38"/>
      <c r="M28" s="37"/>
      <c r="N28" s="104"/>
      <c r="O28" s="38"/>
      <c r="P28" s="38"/>
      <c r="Q28" s="38"/>
      <c r="R28" s="38"/>
      <c r="S28" s="31">
        <v>14721.699999999999</v>
      </c>
      <c r="T28" s="16">
        <f t="shared" si="1"/>
        <v>14721.699999999999</v>
      </c>
      <c r="U28" s="18">
        <f>T28*100/$T$29</f>
        <v>21.974402056256526</v>
      </c>
      <c r="V28" s="69"/>
    </row>
    <row r="29" spans="1:21" ht="26.25">
      <c r="A29" s="39" t="s">
        <v>7</v>
      </c>
      <c r="B29" s="124">
        <f aca="true" t="shared" si="2" ref="B29:K29">SUM(B5:B28)</f>
        <v>32</v>
      </c>
      <c r="C29" s="125">
        <f t="shared" si="2"/>
        <v>112</v>
      </c>
      <c r="D29" s="126">
        <f t="shared" si="2"/>
        <v>1213.2</v>
      </c>
      <c r="E29" s="126">
        <f t="shared" si="2"/>
        <v>13876</v>
      </c>
      <c r="F29" s="127">
        <f t="shared" si="2"/>
        <v>0</v>
      </c>
      <c r="G29" s="126">
        <f t="shared" si="2"/>
        <v>0</v>
      </c>
      <c r="H29" s="126">
        <f t="shared" si="2"/>
        <v>0</v>
      </c>
      <c r="I29" s="128">
        <f t="shared" si="2"/>
        <v>95</v>
      </c>
      <c r="J29" s="129">
        <f t="shared" si="2"/>
        <v>287</v>
      </c>
      <c r="K29" s="130">
        <f t="shared" si="2"/>
        <v>2123.74</v>
      </c>
      <c r="L29" s="130">
        <f>SUM(L5:L28)</f>
        <v>3067.4</v>
      </c>
      <c r="M29" s="110">
        <f aca="true" t="shared" si="3" ref="M29:U29">SUM(M5:M28)</f>
        <v>286</v>
      </c>
      <c r="N29" s="111">
        <f t="shared" si="3"/>
        <v>302</v>
      </c>
      <c r="O29" s="109">
        <f t="shared" si="3"/>
        <v>318.5</v>
      </c>
      <c r="P29" s="109">
        <f t="shared" si="3"/>
        <v>1099.8999999999999</v>
      </c>
      <c r="Q29" s="109">
        <f t="shared" si="3"/>
        <v>2260</v>
      </c>
      <c r="R29" s="109">
        <f t="shared" si="3"/>
        <v>4670.56947</v>
      </c>
      <c r="S29" s="109">
        <f>SUM(S5:S28)</f>
        <v>42020.899999999994</v>
      </c>
      <c r="T29" s="70">
        <f>SUM(T5:T28)</f>
        <v>66994.76947</v>
      </c>
      <c r="U29" s="71">
        <f t="shared" si="3"/>
        <v>100</v>
      </c>
    </row>
    <row r="30" spans="1:21" ht="27" thickBot="1">
      <c r="A30" s="152" t="s">
        <v>85</v>
      </c>
      <c r="B30" s="19"/>
      <c r="C30" s="20"/>
      <c r="D30" s="21"/>
      <c r="E30" s="21">
        <f>E29*33.9</f>
        <v>470396.39999999997</v>
      </c>
      <c r="F30" s="19"/>
      <c r="G30" s="21"/>
      <c r="H30" s="21">
        <f>H29*33.9</f>
        <v>0</v>
      </c>
      <c r="I30" s="23"/>
      <c r="J30" s="22"/>
      <c r="K30" s="23"/>
      <c r="L30" s="21">
        <f>L29*33.9</f>
        <v>103984.86</v>
      </c>
      <c r="M30" s="21"/>
      <c r="N30" s="103"/>
      <c r="O30" s="21"/>
      <c r="P30" s="21">
        <f>P29*33.9</f>
        <v>37286.60999999999</v>
      </c>
      <c r="Q30" s="21">
        <f>Q29*33.9</f>
        <v>76614</v>
      </c>
      <c r="R30" s="21">
        <f>R29*33.9</f>
        <v>158332.305033</v>
      </c>
      <c r="S30" s="21">
        <f>S29*33.9</f>
        <v>1424508.5099999998</v>
      </c>
      <c r="T30" s="21">
        <f>T29*33.9</f>
        <v>2271122.685033</v>
      </c>
      <c r="U30" s="21"/>
    </row>
    <row r="31" spans="1:21" ht="27.75" thickBot="1" thickTop="1">
      <c r="A31" s="27" t="s">
        <v>14</v>
      </c>
      <c r="B31" s="19"/>
      <c r="C31" s="20"/>
      <c r="D31" s="21"/>
      <c r="E31" s="21">
        <f>E29*100/$T$29</f>
        <v>20.712064702623717</v>
      </c>
      <c r="F31" s="19"/>
      <c r="G31" s="21"/>
      <c r="H31" s="21">
        <f>H29*100/$T$29</f>
        <v>0</v>
      </c>
      <c r="I31" s="23"/>
      <c r="J31" s="22"/>
      <c r="K31" s="23"/>
      <c r="L31" s="21">
        <f>L29*100/$T$29</f>
        <v>4.578566392968289</v>
      </c>
      <c r="M31" s="21"/>
      <c r="N31" s="33"/>
      <c r="O31" s="21"/>
      <c r="P31" s="21">
        <f>P29*100/$T$29</f>
        <v>1.6417699601049167</v>
      </c>
      <c r="Q31" s="21">
        <f>Q29*100/$T$29</f>
        <v>3.3733976814593256</v>
      </c>
      <c r="R31" s="21">
        <f>R29*100/$T$29</f>
        <v>6.97154346070474</v>
      </c>
      <c r="S31" s="21">
        <f>S29*100/$T$29</f>
        <v>62.722657802139</v>
      </c>
      <c r="T31" s="21">
        <f>T29*100/$T$29</f>
        <v>100</v>
      </c>
      <c r="U31" s="21"/>
    </row>
    <row r="32" spans="1:20" ht="30" thickTop="1">
      <c r="A32" s="61" t="s">
        <v>64</v>
      </c>
      <c r="F32" s="15"/>
      <c r="G32" s="7"/>
      <c r="H32" s="7"/>
      <c r="I32" s="7"/>
      <c r="J32" s="7"/>
      <c r="K32" s="7"/>
      <c r="L32" s="7"/>
      <c r="M32" s="15"/>
      <c r="N32" s="15"/>
      <c r="O32" s="48"/>
      <c r="P32" s="48"/>
      <c r="Q32" s="76"/>
      <c r="R32" s="76" t="s">
        <v>84</v>
      </c>
      <c r="T32" s="8"/>
    </row>
    <row r="33" spans="1:20" ht="29.25">
      <c r="A33" s="75" t="s">
        <v>89</v>
      </c>
      <c r="B33" s="15"/>
      <c r="C33" s="15"/>
      <c r="D33" s="17"/>
      <c r="E33" s="17"/>
      <c r="F33" s="15"/>
      <c r="G33" s="7"/>
      <c r="H33" s="7"/>
      <c r="I33" s="15"/>
      <c r="J33" s="15"/>
      <c r="K33" s="17"/>
      <c r="L33" s="7"/>
      <c r="M33" s="7"/>
      <c r="N33" s="43"/>
      <c r="O33" s="72"/>
      <c r="P33" s="119"/>
      <c r="Q33" s="77"/>
      <c r="S33" s="275" t="s">
        <v>92</v>
      </c>
      <c r="T33" s="275"/>
    </row>
    <row r="34" spans="1:20" ht="29.25">
      <c r="A34" s="121" t="s">
        <v>91</v>
      </c>
      <c r="B34" s="122"/>
      <c r="C34" s="122"/>
      <c r="D34" s="122"/>
      <c r="E34" s="15"/>
      <c r="F34" s="15"/>
      <c r="G34" s="35"/>
      <c r="H34" s="7"/>
      <c r="I34" s="7"/>
      <c r="J34" s="7"/>
      <c r="K34" s="24"/>
      <c r="L34" s="7"/>
      <c r="M34" s="15"/>
      <c r="N34" s="15"/>
      <c r="O34" s="15"/>
      <c r="P34" s="280"/>
      <c r="Q34" s="281"/>
      <c r="R34" s="91"/>
      <c r="S34" s="4"/>
      <c r="T34" s="8"/>
    </row>
    <row r="35" spans="1:20" ht="26.25">
      <c r="A35" s="75" t="s">
        <v>58</v>
      </c>
      <c r="B35" s="15"/>
      <c r="C35" s="15"/>
      <c r="D35" s="17"/>
      <c r="E35" s="17"/>
      <c r="F35" s="15"/>
      <c r="G35" s="7"/>
      <c r="H35" s="7"/>
      <c r="I35" s="7"/>
      <c r="J35" s="7"/>
      <c r="K35" s="7"/>
      <c r="L35" s="7"/>
      <c r="M35" s="15"/>
      <c r="N35" s="15"/>
      <c r="O35" s="17"/>
      <c r="P35" s="17"/>
      <c r="Q35" s="17"/>
      <c r="R35" s="17"/>
      <c r="S35" s="8"/>
      <c r="T35" s="17"/>
    </row>
    <row r="36" spans="1:20" ht="26.25">
      <c r="A36" s="16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90"/>
      <c r="T36" s="7"/>
    </row>
    <row r="37" spans="5:19" ht="26.25">
      <c r="E37" s="36"/>
      <c r="Q37" s="3"/>
      <c r="S37" s="7"/>
    </row>
    <row r="38" spans="20:21" ht="21">
      <c r="T38" s="40"/>
      <c r="U38" s="40"/>
    </row>
    <row r="39" spans="20:21" ht="21">
      <c r="T39" s="40"/>
      <c r="U39" s="40"/>
    </row>
    <row r="40" spans="20:21" ht="21">
      <c r="T40" s="40"/>
      <c r="U40" s="40"/>
    </row>
    <row r="41" spans="20:21" ht="21">
      <c r="T41" s="40"/>
      <c r="U41" s="106"/>
    </row>
    <row r="42" spans="20:21" ht="21">
      <c r="T42" s="40"/>
      <c r="U42" s="40"/>
    </row>
    <row r="43" spans="17:21" ht="21">
      <c r="Q43" s="92"/>
      <c r="T43" s="40"/>
      <c r="U43" s="40"/>
    </row>
    <row r="44" spans="20:21" ht="21">
      <c r="T44" s="40"/>
      <c r="U44" s="40"/>
    </row>
    <row r="45" spans="20:21" ht="21">
      <c r="T45" s="40"/>
      <c r="U45" s="40"/>
    </row>
    <row r="46" spans="17:21" ht="21">
      <c r="Q46" s="84"/>
      <c r="T46" s="40"/>
      <c r="U46" s="107"/>
    </row>
    <row r="47" spans="20:21" ht="21">
      <c r="T47" s="40"/>
      <c r="U47" s="107"/>
    </row>
    <row r="48" spans="20:21" ht="21">
      <c r="T48" s="40"/>
      <c r="U48" s="107"/>
    </row>
    <row r="49" spans="20:21" ht="21">
      <c r="T49" s="40"/>
      <c r="U49" s="107"/>
    </row>
    <row r="50" spans="20:21" ht="21">
      <c r="T50" s="40"/>
      <c r="U50" s="40"/>
    </row>
    <row r="51" spans="20:21" ht="21">
      <c r="T51" s="40"/>
      <c r="U51" s="40"/>
    </row>
    <row r="52" spans="20:21" ht="21">
      <c r="T52" s="40"/>
      <c r="U52" s="40"/>
    </row>
    <row r="53" spans="20:21" ht="21">
      <c r="T53" s="40"/>
      <c r="U53" s="40"/>
    </row>
    <row r="54" spans="20:21" ht="21">
      <c r="T54" s="106"/>
      <c r="U54" s="40"/>
    </row>
    <row r="55" spans="20:21" ht="21">
      <c r="T55" s="40"/>
      <c r="U55" s="40"/>
    </row>
    <row r="56" spans="20:21" ht="21">
      <c r="T56" s="40"/>
      <c r="U56" s="40"/>
    </row>
    <row r="57" spans="20:21" ht="21">
      <c r="T57" s="40"/>
      <c r="U57" s="40"/>
    </row>
    <row r="58" spans="20:21" ht="21">
      <c r="T58" s="40"/>
      <c r="U58" s="40"/>
    </row>
    <row r="59" spans="20:21" ht="21">
      <c r="T59" s="40"/>
      <c r="U59" s="40"/>
    </row>
    <row r="60" spans="20:21" ht="21">
      <c r="T60" s="40"/>
      <c r="U60" s="40"/>
    </row>
    <row r="61" spans="20:21" ht="21">
      <c r="T61" s="40"/>
      <c r="U61" s="40"/>
    </row>
    <row r="62" spans="20:21" ht="21">
      <c r="T62" s="40"/>
      <c r="U62" s="40"/>
    </row>
  </sheetData>
  <sheetProtection/>
  <mergeCells count="5">
    <mergeCell ref="A1:U1"/>
    <mergeCell ref="I3:L3"/>
    <mergeCell ref="M3:P3"/>
    <mergeCell ref="S33:T33"/>
    <mergeCell ref="P34:Q34"/>
  </mergeCells>
  <printOptions horizontalCentered="1" verticalCentered="1"/>
  <pageMargins left="0.42" right="0.28" top="0.36" bottom="0.196850393700787" header="0.984251968503937" footer="0.196850393700787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showGridLines="0" showZeros="0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4" sqref="M34"/>
    </sheetView>
  </sheetViews>
  <sheetFormatPr defaultColWidth="9.33203125" defaultRowHeight="21"/>
  <cols>
    <col min="1" max="1" width="61.66015625" style="0" customWidth="1"/>
    <col min="2" max="2" width="15" style="0" customWidth="1"/>
    <col min="3" max="3" width="13.33203125" style="0" customWidth="1"/>
    <col min="4" max="4" width="14" style="0" customWidth="1"/>
    <col min="5" max="5" width="16.16015625" style="0" customWidth="1"/>
    <col min="6" max="6" width="13.33203125" style="0" customWidth="1"/>
    <col min="7" max="7" width="15.16015625" style="0" customWidth="1"/>
    <col min="8" max="8" width="15" style="0" customWidth="1"/>
    <col min="9" max="9" width="13.5" style="0" customWidth="1"/>
    <col min="10" max="10" width="14.83203125" style="0" customWidth="1"/>
    <col min="11" max="11" width="13.33203125" style="0" customWidth="1"/>
    <col min="12" max="12" width="12.33203125" style="0" customWidth="1"/>
    <col min="13" max="13" width="16.33203125" style="0" customWidth="1"/>
    <col min="14" max="14" width="16.16015625" style="0" bestFit="1" customWidth="1"/>
  </cols>
  <sheetData>
    <row r="1" spans="1:14" ht="34.5" customHeight="1">
      <c r="A1" s="282" t="s">
        <v>90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26.25">
      <c r="A2" s="51"/>
      <c r="B2" s="51"/>
      <c r="C2" s="51"/>
      <c r="D2" s="67"/>
      <c r="E2" s="51"/>
      <c r="F2" s="83"/>
      <c r="G2" s="83"/>
      <c r="H2" s="67"/>
      <c r="I2" s="67"/>
      <c r="J2" s="67"/>
      <c r="K2" s="86"/>
      <c r="L2" s="83"/>
      <c r="M2" s="83" t="s">
        <v>63</v>
      </c>
      <c r="N2" s="67"/>
    </row>
    <row r="3" spans="1:14" ht="26.25">
      <c r="A3" s="52" t="s">
        <v>32</v>
      </c>
      <c r="B3" s="53" t="s">
        <v>33</v>
      </c>
      <c r="C3" s="54" t="s">
        <v>34</v>
      </c>
      <c r="D3" s="54" t="s">
        <v>37</v>
      </c>
      <c r="E3" s="54" t="s">
        <v>66</v>
      </c>
      <c r="F3" s="54" t="s">
        <v>41</v>
      </c>
      <c r="G3" s="117" t="s">
        <v>35</v>
      </c>
      <c r="H3" s="78" t="s">
        <v>67</v>
      </c>
      <c r="I3" s="54" t="s">
        <v>40</v>
      </c>
      <c r="J3" s="60" t="s">
        <v>39</v>
      </c>
      <c r="K3" s="54" t="s">
        <v>36</v>
      </c>
      <c r="L3" s="54" t="s">
        <v>48</v>
      </c>
      <c r="M3" s="54" t="s">
        <v>42</v>
      </c>
      <c r="N3" s="108" t="s">
        <v>62</v>
      </c>
    </row>
    <row r="4" spans="1:14" ht="26.25">
      <c r="A4" s="254" t="s">
        <v>15</v>
      </c>
      <c r="B4" s="97"/>
      <c r="C4" s="97"/>
      <c r="D4" s="54"/>
      <c r="E4" s="255" t="s">
        <v>80</v>
      </c>
      <c r="F4" s="97"/>
      <c r="G4" s="117" t="s">
        <v>82</v>
      </c>
      <c r="H4" s="54"/>
      <c r="I4" s="54" t="s">
        <v>43</v>
      </c>
      <c r="J4" s="97"/>
      <c r="K4" s="54"/>
      <c r="L4" s="97"/>
      <c r="M4" s="256"/>
      <c r="N4" s="257" t="s">
        <v>60</v>
      </c>
    </row>
    <row r="5" spans="1:14" ht="26.25">
      <c r="A5" s="258" t="s">
        <v>18</v>
      </c>
      <c r="B5" s="172">
        <v>454.4</v>
      </c>
      <c r="C5" s="172">
        <v>0</v>
      </c>
      <c r="D5" s="172">
        <v>0</v>
      </c>
      <c r="E5" s="229">
        <v>980.5</v>
      </c>
      <c r="F5" s="229"/>
      <c r="G5" s="172"/>
      <c r="H5" s="172">
        <f>264.32315</f>
        <v>264.32315</v>
      </c>
      <c r="I5" s="172">
        <v>6.3</v>
      </c>
      <c r="J5" s="172">
        <v>0</v>
      </c>
      <c r="K5" s="172">
        <v>0</v>
      </c>
      <c r="L5" s="229">
        <v>0</v>
      </c>
      <c r="M5" s="172">
        <f aca="true" t="shared" si="0" ref="M5:M28">SUM(B5:L5)</f>
        <v>1705.52315</v>
      </c>
      <c r="N5" s="270">
        <f>M5*33.9</f>
        <v>57817.234785</v>
      </c>
    </row>
    <row r="6" spans="1:14" ht="26.25">
      <c r="A6" s="193" t="s">
        <v>19</v>
      </c>
      <c r="B6" s="184">
        <v>7.2</v>
      </c>
      <c r="C6" s="184">
        <v>0</v>
      </c>
      <c r="D6" s="184">
        <v>0</v>
      </c>
      <c r="E6" s="238">
        <v>0</v>
      </c>
      <c r="F6" s="184"/>
      <c r="G6" s="184"/>
      <c r="H6" s="184">
        <f>105.72927</f>
        <v>105.72927</v>
      </c>
      <c r="I6" s="184">
        <v>1.2</v>
      </c>
      <c r="J6" s="184">
        <v>0</v>
      </c>
      <c r="K6" s="184">
        <v>0</v>
      </c>
      <c r="L6" s="238">
        <v>0</v>
      </c>
      <c r="M6" s="184">
        <f t="shared" si="0"/>
        <v>114.12927</v>
      </c>
      <c r="N6" s="270">
        <f aca="true" t="shared" si="1" ref="N6:N27">M6*33.9</f>
        <v>3868.982253</v>
      </c>
    </row>
    <row r="7" spans="1:14" ht="26.25">
      <c r="A7" s="193" t="s">
        <v>20</v>
      </c>
      <c r="B7" s="184">
        <v>8</v>
      </c>
      <c r="C7" s="184">
        <v>0</v>
      </c>
      <c r="D7" s="184">
        <v>0</v>
      </c>
      <c r="E7" s="238">
        <v>0</v>
      </c>
      <c r="F7" s="184"/>
      <c r="G7" s="184"/>
      <c r="H7" s="184">
        <v>0</v>
      </c>
      <c r="I7" s="184">
        <v>0</v>
      </c>
      <c r="J7" s="184">
        <v>0</v>
      </c>
      <c r="K7" s="184">
        <v>0</v>
      </c>
      <c r="L7" s="238">
        <v>0</v>
      </c>
      <c r="M7" s="184">
        <f t="shared" si="0"/>
        <v>8</v>
      </c>
      <c r="N7" s="270">
        <f t="shared" si="1"/>
        <v>271.2</v>
      </c>
    </row>
    <row r="8" spans="1:14" ht="26.25">
      <c r="A8" s="193" t="s">
        <v>21</v>
      </c>
      <c r="B8" s="184">
        <v>57.9</v>
      </c>
      <c r="C8" s="184">
        <v>0</v>
      </c>
      <c r="D8" s="184">
        <v>0</v>
      </c>
      <c r="E8" s="238">
        <v>0</v>
      </c>
      <c r="F8" s="184"/>
      <c r="G8" s="184"/>
      <c r="H8" s="184"/>
      <c r="I8" s="184">
        <v>0</v>
      </c>
      <c r="J8" s="184">
        <v>0</v>
      </c>
      <c r="K8" s="184">
        <v>0</v>
      </c>
      <c r="L8" s="238">
        <v>0</v>
      </c>
      <c r="M8" s="184">
        <f t="shared" si="0"/>
        <v>57.9</v>
      </c>
      <c r="N8" s="270">
        <f t="shared" si="1"/>
        <v>1962.81</v>
      </c>
    </row>
    <row r="9" spans="1:14" ht="26.25">
      <c r="A9" s="193" t="s">
        <v>22</v>
      </c>
      <c r="B9" s="184">
        <v>0</v>
      </c>
      <c r="C9" s="184">
        <v>0</v>
      </c>
      <c r="D9" s="184">
        <v>0</v>
      </c>
      <c r="E9" s="238">
        <v>0</v>
      </c>
      <c r="F9" s="184"/>
      <c r="G9" s="184"/>
      <c r="H9" s="184">
        <v>0</v>
      </c>
      <c r="I9" s="184">
        <v>26.1</v>
      </c>
      <c r="J9" s="184">
        <v>0</v>
      </c>
      <c r="K9" s="184">
        <v>0</v>
      </c>
      <c r="L9" s="238">
        <v>0</v>
      </c>
      <c r="M9" s="184">
        <f t="shared" si="0"/>
        <v>26.1</v>
      </c>
      <c r="N9" s="270">
        <f t="shared" si="1"/>
        <v>884.79</v>
      </c>
    </row>
    <row r="10" spans="1:14" ht="26.25">
      <c r="A10" s="193" t="s">
        <v>23</v>
      </c>
      <c r="B10" s="184">
        <v>516.2</v>
      </c>
      <c r="C10" s="184">
        <v>0</v>
      </c>
      <c r="D10" s="184">
        <v>795.7</v>
      </c>
      <c r="E10" s="238">
        <v>348</v>
      </c>
      <c r="F10" s="184">
        <v>1</v>
      </c>
      <c r="G10" s="184"/>
      <c r="H10" s="184">
        <v>0</v>
      </c>
      <c r="I10" s="184">
        <v>6.9</v>
      </c>
      <c r="J10" s="184">
        <v>7.4</v>
      </c>
      <c r="K10" s="184">
        <v>0</v>
      </c>
      <c r="L10" s="238">
        <v>0</v>
      </c>
      <c r="M10" s="184">
        <f t="shared" si="0"/>
        <v>1675.2000000000003</v>
      </c>
      <c r="N10" s="270">
        <f t="shared" si="1"/>
        <v>56789.280000000006</v>
      </c>
    </row>
    <row r="11" spans="1:14" ht="26.25">
      <c r="A11" s="259" t="s">
        <v>50</v>
      </c>
      <c r="B11" s="184">
        <v>1739.8999999999999</v>
      </c>
      <c r="C11" s="184">
        <v>0</v>
      </c>
      <c r="D11" s="184">
        <v>0</v>
      </c>
      <c r="E11" s="238">
        <v>0</v>
      </c>
      <c r="F11" s="184"/>
      <c r="G11" s="184"/>
      <c r="H11" s="184">
        <v>0</v>
      </c>
      <c r="I11" s="184">
        <v>0.6</v>
      </c>
      <c r="J11" s="184">
        <v>0</v>
      </c>
      <c r="K11" s="184">
        <v>0</v>
      </c>
      <c r="L11" s="238">
        <v>0</v>
      </c>
      <c r="M11" s="184">
        <f t="shared" si="0"/>
        <v>1740.4999999999998</v>
      </c>
      <c r="N11" s="270">
        <f t="shared" si="1"/>
        <v>59002.94999999999</v>
      </c>
    </row>
    <row r="12" spans="1:14" ht="26.25">
      <c r="A12" s="193" t="s">
        <v>24</v>
      </c>
      <c r="B12" s="184">
        <v>0</v>
      </c>
      <c r="C12" s="184">
        <v>0</v>
      </c>
      <c r="D12" s="184">
        <v>0</v>
      </c>
      <c r="E12" s="238">
        <v>0</v>
      </c>
      <c r="F12" s="184"/>
      <c r="G12" s="184"/>
      <c r="H12" s="184">
        <v>0</v>
      </c>
      <c r="I12" s="184">
        <v>0.3</v>
      </c>
      <c r="J12" s="184">
        <v>0</v>
      </c>
      <c r="K12" s="184">
        <v>0</v>
      </c>
      <c r="L12" s="238">
        <v>0</v>
      </c>
      <c r="M12" s="184">
        <f t="shared" si="0"/>
        <v>0.3</v>
      </c>
      <c r="N12" s="270">
        <f t="shared" si="1"/>
        <v>10.17</v>
      </c>
    </row>
    <row r="13" spans="1:14" ht="26.25">
      <c r="A13" s="193" t="s">
        <v>25</v>
      </c>
      <c r="B13" s="184">
        <v>155.3</v>
      </c>
      <c r="C13" s="184">
        <v>0</v>
      </c>
      <c r="D13" s="184">
        <v>0</v>
      </c>
      <c r="E13" s="238">
        <v>0</v>
      </c>
      <c r="F13" s="184"/>
      <c r="G13" s="184"/>
      <c r="H13" s="184">
        <v>0</v>
      </c>
      <c r="I13" s="184">
        <v>0.9</v>
      </c>
      <c r="J13" s="184">
        <v>0</v>
      </c>
      <c r="K13" s="184">
        <v>865.3000000000001</v>
      </c>
      <c r="L13" s="238">
        <v>0</v>
      </c>
      <c r="M13" s="184">
        <f t="shared" si="0"/>
        <v>1021.5000000000001</v>
      </c>
      <c r="N13" s="270">
        <f t="shared" si="1"/>
        <v>34628.850000000006</v>
      </c>
    </row>
    <row r="14" spans="1:14" ht="26.25">
      <c r="A14" s="193" t="s">
        <v>26</v>
      </c>
      <c r="B14" s="184">
        <v>37.4</v>
      </c>
      <c r="C14" s="184">
        <v>0</v>
      </c>
      <c r="D14" s="184">
        <v>0</v>
      </c>
      <c r="E14" s="238">
        <v>0</v>
      </c>
      <c r="F14" s="184"/>
      <c r="G14" s="184"/>
      <c r="H14" s="184">
        <v>0</v>
      </c>
      <c r="I14" s="184">
        <v>0.2</v>
      </c>
      <c r="J14" s="184">
        <v>0</v>
      </c>
      <c r="K14" s="184">
        <v>0</v>
      </c>
      <c r="L14" s="238">
        <v>0</v>
      </c>
      <c r="M14" s="184">
        <f t="shared" si="0"/>
        <v>37.6</v>
      </c>
      <c r="N14" s="270">
        <f t="shared" si="1"/>
        <v>1274.64</v>
      </c>
    </row>
    <row r="15" spans="1:14" ht="26.25">
      <c r="A15" s="259" t="s">
        <v>51</v>
      </c>
      <c r="B15" s="184">
        <v>3</v>
      </c>
      <c r="C15" s="184">
        <v>0</v>
      </c>
      <c r="D15" s="184">
        <v>0</v>
      </c>
      <c r="E15" s="238">
        <v>0</v>
      </c>
      <c r="F15" s="184"/>
      <c r="G15" s="184"/>
      <c r="H15" s="184">
        <v>0</v>
      </c>
      <c r="I15" s="184">
        <v>0.1</v>
      </c>
      <c r="J15" s="184">
        <v>0</v>
      </c>
      <c r="K15" s="184">
        <v>37.6</v>
      </c>
      <c r="L15" s="238">
        <v>1.4</v>
      </c>
      <c r="M15" s="184">
        <f t="shared" si="0"/>
        <v>42.1</v>
      </c>
      <c r="N15" s="270">
        <f t="shared" si="1"/>
        <v>1427.19</v>
      </c>
    </row>
    <row r="16" spans="1:14" ht="26.25">
      <c r="A16" s="193" t="s">
        <v>27</v>
      </c>
      <c r="B16" s="184">
        <v>809.9000000000001</v>
      </c>
      <c r="C16" s="184">
        <v>4.4</v>
      </c>
      <c r="D16" s="184">
        <v>9888.800000000001</v>
      </c>
      <c r="E16" s="238">
        <v>9794.6</v>
      </c>
      <c r="F16" s="184"/>
      <c r="G16" s="184"/>
      <c r="H16" s="184">
        <f>889.2+317.18778</f>
        <v>1206.38778</v>
      </c>
      <c r="I16" s="184">
        <v>48.00000000000001</v>
      </c>
      <c r="J16" s="184">
        <v>16.2</v>
      </c>
      <c r="K16" s="184">
        <v>1632</v>
      </c>
      <c r="L16" s="238">
        <v>0</v>
      </c>
      <c r="M16" s="260">
        <f t="shared" si="0"/>
        <v>23400.287780000002</v>
      </c>
      <c r="N16" s="270">
        <f t="shared" si="1"/>
        <v>793269.7557420001</v>
      </c>
    </row>
    <row r="17" spans="1:14" ht="26.25">
      <c r="A17" s="193" t="s">
        <v>28</v>
      </c>
      <c r="B17" s="184">
        <v>1512.3</v>
      </c>
      <c r="C17" s="184">
        <v>0</v>
      </c>
      <c r="D17" s="184">
        <v>0</v>
      </c>
      <c r="E17" s="238">
        <v>8333</v>
      </c>
      <c r="F17" s="184"/>
      <c r="G17" s="184"/>
      <c r="H17" s="184">
        <v>0</v>
      </c>
      <c r="I17" s="184">
        <v>4.199999999999999</v>
      </c>
      <c r="J17" s="184">
        <v>0</v>
      </c>
      <c r="K17" s="184">
        <v>134.4</v>
      </c>
      <c r="L17" s="238">
        <v>0</v>
      </c>
      <c r="M17" s="260">
        <f t="shared" si="0"/>
        <v>9983.9</v>
      </c>
      <c r="N17" s="270">
        <f t="shared" si="1"/>
        <v>338454.20999999996</v>
      </c>
    </row>
    <row r="18" spans="1:14" ht="26.25">
      <c r="A18" s="193" t="s">
        <v>29</v>
      </c>
      <c r="B18" s="184">
        <v>7.1</v>
      </c>
      <c r="C18" s="184">
        <v>0</v>
      </c>
      <c r="D18" s="184">
        <v>0</v>
      </c>
      <c r="E18" s="238">
        <v>0</v>
      </c>
      <c r="F18" s="184"/>
      <c r="G18" s="184"/>
      <c r="H18" s="184">
        <v>0</v>
      </c>
      <c r="I18" s="184">
        <v>1.9000000000000001</v>
      </c>
      <c r="J18" s="184">
        <v>0</v>
      </c>
      <c r="K18" s="184">
        <v>46.9</v>
      </c>
      <c r="L18" s="238">
        <v>0</v>
      </c>
      <c r="M18" s="260">
        <f t="shared" si="0"/>
        <v>55.9</v>
      </c>
      <c r="N18" s="270">
        <f t="shared" si="1"/>
        <v>1895.0099999999998</v>
      </c>
    </row>
    <row r="19" spans="1:14" ht="26.25">
      <c r="A19" s="259" t="s">
        <v>49</v>
      </c>
      <c r="B19" s="184">
        <v>40.699999999999996</v>
      </c>
      <c r="C19" s="184">
        <v>0</v>
      </c>
      <c r="D19" s="184">
        <v>0</v>
      </c>
      <c r="E19" s="238">
        <v>0</v>
      </c>
      <c r="F19" s="184"/>
      <c r="G19" s="184"/>
      <c r="H19" s="184">
        <v>0</v>
      </c>
      <c r="I19" s="184">
        <v>0.7</v>
      </c>
      <c r="J19" s="184">
        <v>0</v>
      </c>
      <c r="K19" s="184">
        <v>68.7</v>
      </c>
      <c r="L19" s="238">
        <v>0</v>
      </c>
      <c r="M19" s="260">
        <f t="shared" si="0"/>
        <v>110.1</v>
      </c>
      <c r="N19" s="270">
        <f t="shared" si="1"/>
        <v>3732.39</v>
      </c>
    </row>
    <row r="20" spans="1:14" ht="26.25">
      <c r="A20" s="248" t="s">
        <v>52</v>
      </c>
      <c r="B20" s="184">
        <v>190.7</v>
      </c>
      <c r="C20" s="184">
        <v>0</v>
      </c>
      <c r="D20" s="184">
        <v>0</v>
      </c>
      <c r="E20" s="238">
        <v>472.2</v>
      </c>
      <c r="F20" s="184"/>
      <c r="G20" s="184"/>
      <c r="H20" s="184">
        <v>0</v>
      </c>
      <c r="I20" s="184">
        <v>2.1</v>
      </c>
      <c r="J20" s="184">
        <v>0</v>
      </c>
      <c r="K20" s="184">
        <v>0</v>
      </c>
      <c r="L20" s="238">
        <v>0</v>
      </c>
      <c r="M20" s="260">
        <f t="shared" si="0"/>
        <v>665</v>
      </c>
      <c r="N20" s="270">
        <f t="shared" si="1"/>
        <v>22543.5</v>
      </c>
    </row>
    <row r="21" spans="1:14" ht="26.25">
      <c r="A21" s="248" t="s">
        <v>53</v>
      </c>
      <c r="B21" s="184">
        <v>219.39999999999998</v>
      </c>
      <c r="C21" s="184">
        <v>0</v>
      </c>
      <c r="D21" s="184">
        <v>0</v>
      </c>
      <c r="E21" s="238">
        <v>5337.2</v>
      </c>
      <c r="F21" s="184"/>
      <c r="G21" s="184"/>
      <c r="H21" s="184">
        <v>0</v>
      </c>
      <c r="I21" s="184">
        <v>0.7</v>
      </c>
      <c r="J21" s="184">
        <v>0</v>
      </c>
      <c r="K21" s="184">
        <v>206.9</v>
      </c>
      <c r="L21" s="238">
        <v>0</v>
      </c>
      <c r="M21" s="184">
        <f t="shared" si="0"/>
        <v>5764.199999999999</v>
      </c>
      <c r="N21" s="270">
        <f t="shared" si="1"/>
        <v>195406.37999999995</v>
      </c>
    </row>
    <row r="22" spans="1:14" ht="26.25">
      <c r="A22" s="248" t="s">
        <v>54</v>
      </c>
      <c r="B22" s="184">
        <v>0</v>
      </c>
      <c r="C22" s="184">
        <v>0</v>
      </c>
      <c r="D22" s="184">
        <v>0</v>
      </c>
      <c r="E22" s="238">
        <v>0</v>
      </c>
      <c r="F22" s="184"/>
      <c r="G22" s="184"/>
      <c r="H22" s="184">
        <v>0</v>
      </c>
      <c r="I22" s="184">
        <v>1.8</v>
      </c>
      <c r="J22" s="184">
        <v>0</v>
      </c>
      <c r="K22" s="184">
        <v>50.5</v>
      </c>
      <c r="L22" s="238">
        <v>0</v>
      </c>
      <c r="M22" s="184">
        <f t="shared" si="0"/>
        <v>52.3</v>
      </c>
      <c r="N22" s="270">
        <f t="shared" si="1"/>
        <v>1772.9699999999998</v>
      </c>
    </row>
    <row r="23" spans="1:14" ht="26.25">
      <c r="A23" s="269" t="s">
        <v>86</v>
      </c>
      <c r="B23" s="184">
        <v>38.7</v>
      </c>
      <c r="C23" s="184">
        <v>0</v>
      </c>
      <c r="D23" s="184">
        <v>0</v>
      </c>
      <c r="E23" s="238">
        <v>0</v>
      </c>
      <c r="F23" s="184"/>
      <c r="G23" s="184"/>
      <c r="H23" s="184">
        <v>0</v>
      </c>
      <c r="I23" s="184">
        <v>2.4</v>
      </c>
      <c r="J23" s="184">
        <v>0</v>
      </c>
      <c r="K23" s="184">
        <v>0</v>
      </c>
      <c r="L23" s="238">
        <v>0</v>
      </c>
      <c r="M23" s="184">
        <f t="shared" si="0"/>
        <v>41.1</v>
      </c>
      <c r="N23" s="270">
        <f t="shared" si="1"/>
        <v>1393.29</v>
      </c>
    </row>
    <row r="24" spans="1:14" ht="26.25">
      <c r="A24" s="248" t="s">
        <v>55</v>
      </c>
      <c r="B24" s="184">
        <v>6.9</v>
      </c>
      <c r="C24" s="184">
        <v>0</v>
      </c>
      <c r="D24" s="184">
        <v>0</v>
      </c>
      <c r="E24" s="238">
        <v>0</v>
      </c>
      <c r="F24" s="184"/>
      <c r="G24" s="184"/>
      <c r="H24" s="184">
        <v>0</v>
      </c>
      <c r="I24" s="184">
        <v>12.8</v>
      </c>
      <c r="J24" s="184">
        <v>0</v>
      </c>
      <c r="K24" s="184">
        <v>0</v>
      </c>
      <c r="L24" s="238">
        <v>0</v>
      </c>
      <c r="M24" s="184">
        <f t="shared" si="0"/>
        <v>19.700000000000003</v>
      </c>
      <c r="N24" s="270">
        <f t="shared" si="1"/>
        <v>667.83</v>
      </c>
    </row>
    <row r="25" spans="1:14" ht="26.25">
      <c r="A25" s="248" t="s">
        <v>56</v>
      </c>
      <c r="B25" s="184">
        <v>0</v>
      </c>
      <c r="C25" s="184">
        <v>0</v>
      </c>
      <c r="D25" s="184">
        <v>0</v>
      </c>
      <c r="E25" s="238">
        <v>0</v>
      </c>
      <c r="F25" s="184"/>
      <c r="G25" s="184"/>
      <c r="H25" s="184">
        <v>0</v>
      </c>
      <c r="I25" s="184">
        <v>0</v>
      </c>
      <c r="J25" s="184">
        <v>0</v>
      </c>
      <c r="K25" s="184">
        <v>0</v>
      </c>
      <c r="L25" s="238">
        <v>0</v>
      </c>
      <c r="M25" s="184">
        <f t="shared" si="0"/>
        <v>0</v>
      </c>
      <c r="N25" s="270">
        <f t="shared" si="1"/>
        <v>0</v>
      </c>
    </row>
    <row r="26" spans="1:14" ht="26.25">
      <c r="A26" s="193" t="s">
        <v>30</v>
      </c>
      <c r="B26" s="184">
        <v>34.2</v>
      </c>
      <c r="C26" s="184">
        <v>0</v>
      </c>
      <c r="D26" s="184">
        <v>0</v>
      </c>
      <c r="E26" s="238">
        <v>0</v>
      </c>
      <c r="F26" s="184"/>
      <c r="G26" s="184"/>
      <c r="H26" s="184">
        <f>2202.8+105.72927</f>
        <v>2308.52927</v>
      </c>
      <c r="I26" s="184">
        <v>0</v>
      </c>
      <c r="J26" s="184">
        <v>0</v>
      </c>
      <c r="K26" s="184">
        <v>25.1</v>
      </c>
      <c r="L26" s="238">
        <v>0</v>
      </c>
      <c r="M26" s="184">
        <f t="shared" si="0"/>
        <v>2367.8292699999997</v>
      </c>
      <c r="N26" s="270">
        <f t="shared" si="1"/>
        <v>80269.41225299999</v>
      </c>
    </row>
    <row r="27" spans="1:14" ht="26.25">
      <c r="A27" s="193" t="s">
        <v>31</v>
      </c>
      <c r="B27" s="198">
        <v>0</v>
      </c>
      <c r="C27" s="261">
        <v>0</v>
      </c>
      <c r="D27" s="198">
        <v>0</v>
      </c>
      <c r="E27" s="238">
        <v>2758.9</v>
      </c>
      <c r="F27" s="198"/>
      <c r="G27" s="198"/>
      <c r="H27" s="198">
        <v>625</v>
      </c>
      <c r="I27" s="198">
        <v>0</v>
      </c>
      <c r="J27" s="198">
        <v>0</v>
      </c>
      <c r="K27" s="184">
        <v>0</v>
      </c>
      <c r="L27" s="238">
        <v>0</v>
      </c>
      <c r="M27" s="184">
        <f t="shared" si="0"/>
        <v>3383.9</v>
      </c>
      <c r="N27" s="270">
        <f t="shared" si="1"/>
        <v>114714.20999999999</v>
      </c>
    </row>
    <row r="28" spans="1:14" ht="26.25">
      <c r="A28" s="51" t="s">
        <v>38</v>
      </c>
      <c r="B28" s="56"/>
      <c r="C28" s="56"/>
      <c r="D28" s="263"/>
      <c r="E28" s="262">
        <v>0</v>
      </c>
      <c r="F28" s="114"/>
      <c r="G28" s="66">
        <v>14721.699999999999</v>
      </c>
      <c r="H28" s="56">
        <v>0</v>
      </c>
      <c r="I28" s="56"/>
      <c r="J28" s="56"/>
      <c r="K28" s="56"/>
      <c r="L28" s="56"/>
      <c r="M28" s="116">
        <f t="shared" si="0"/>
        <v>14721.699999999999</v>
      </c>
      <c r="N28" s="31">
        <f>M28*33.9</f>
        <v>499065.62999999995</v>
      </c>
    </row>
    <row r="29" spans="1:16" ht="26.25">
      <c r="A29" s="123" t="s">
        <v>7</v>
      </c>
      <c r="B29" s="56">
        <f>SUM(B5:B28)</f>
        <v>5839.199999999999</v>
      </c>
      <c r="C29" s="56">
        <f aca="true" t="shared" si="2" ref="C29:N29">SUM(C5:C28)</f>
        <v>4.4</v>
      </c>
      <c r="D29" s="56">
        <f t="shared" si="2"/>
        <v>10684.500000000002</v>
      </c>
      <c r="E29" s="56">
        <f t="shared" si="2"/>
        <v>28024.4</v>
      </c>
      <c r="F29" s="56">
        <f t="shared" si="2"/>
        <v>1</v>
      </c>
      <c r="G29" s="56">
        <f t="shared" si="2"/>
        <v>14721.699999999999</v>
      </c>
      <c r="H29" s="56">
        <f t="shared" si="2"/>
        <v>4509.96947</v>
      </c>
      <c r="I29" s="56">
        <f t="shared" si="2"/>
        <v>117.20000000000002</v>
      </c>
      <c r="J29" s="56">
        <f t="shared" si="2"/>
        <v>23.6</v>
      </c>
      <c r="K29" s="56">
        <f t="shared" si="2"/>
        <v>3067.4</v>
      </c>
      <c r="L29" s="56">
        <f t="shared" si="2"/>
        <v>1.4</v>
      </c>
      <c r="M29" s="56">
        <f t="shared" si="2"/>
        <v>66994.76947</v>
      </c>
      <c r="N29" s="56">
        <f t="shared" si="2"/>
        <v>2271122.685033</v>
      </c>
      <c r="P29" s="166"/>
    </row>
    <row r="30" spans="1:14" ht="27" thickBot="1">
      <c r="A30" s="152" t="s">
        <v>85</v>
      </c>
      <c r="B30" s="58">
        <f>B29*33.9</f>
        <v>197948.87999999995</v>
      </c>
      <c r="C30" s="58">
        <f aca="true" t="shared" si="3" ref="C30:M30">C29*33.9</f>
        <v>149.16</v>
      </c>
      <c r="D30" s="58">
        <f t="shared" si="3"/>
        <v>362204.55000000005</v>
      </c>
      <c r="E30" s="58">
        <f t="shared" si="3"/>
        <v>950027.16</v>
      </c>
      <c r="F30" s="58">
        <f t="shared" si="3"/>
        <v>33.9</v>
      </c>
      <c r="G30" s="58">
        <f t="shared" si="3"/>
        <v>499065.62999999995</v>
      </c>
      <c r="H30" s="58">
        <f t="shared" si="3"/>
        <v>152887.965033</v>
      </c>
      <c r="I30" s="58">
        <f t="shared" si="3"/>
        <v>3973.0800000000004</v>
      </c>
      <c r="J30" s="58">
        <f t="shared" si="3"/>
        <v>800.04</v>
      </c>
      <c r="K30" s="58">
        <f t="shared" si="3"/>
        <v>103984.86</v>
      </c>
      <c r="L30" s="58">
        <f t="shared" si="3"/>
        <v>47.459999999999994</v>
      </c>
      <c r="M30" s="58">
        <f t="shared" si="3"/>
        <v>2271122.685033</v>
      </c>
      <c r="N30" s="58"/>
    </row>
    <row r="31" spans="1:14" ht="27.75" thickBot="1" thickTop="1">
      <c r="A31" s="59" t="s">
        <v>14</v>
      </c>
      <c r="B31" s="58">
        <f aca="true" t="shared" si="4" ref="B31:M31">B29*100/$M$29</f>
        <v>8.715904310432428</v>
      </c>
      <c r="C31" s="58">
        <f t="shared" si="4"/>
        <v>0.00656767690195621</v>
      </c>
      <c r="D31" s="58">
        <f t="shared" si="4"/>
        <v>15.948259967943438</v>
      </c>
      <c r="E31" s="58">
        <f t="shared" si="4"/>
        <v>41.83072831163218</v>
      </c>
      <c r="F31" s="58">
        <f t="shared" si="4"/>
        <v>0.0014926538413536838</v>
      </c>
      <c r="G31" s="58">
        <f t="shared" si="4"/>
        <v>21.974402056256526</v>
      </c>
      <c r="H31" s="58">
        <f t="shared" si="4"/>
        <v>6.731823253783337</v>
      </c>
      <c r="I31" s="58">
        <f>I29*100/$M$29</f>
        <v>0.17493903020665177</v>
      </c>
      <c r="J31" s="58">
        <f t="shared" si="4"/>
        <v>0.03522663065594694</v>
      </c>
      <c r="K31" s="58">
        <f t="shared" si="4"/>
        <v>4.578566392968289</v>
      </c>
      <c r="L31" s="58">
        <f t="shared" si="4"/>
        <v>0.0020897153778951572</v>
      </c>
      <c r="M31" s="58">
        <f t="shared" si="4"/>
        <v>100</v>
      </c>
      <c r="N31" s="58"/>
    </row>
    <row r="32" spans="1:14" ht="27" thickTop="1">
      <c r="A32" s="42" t="s">
        <v>47</v>
      </c>
      <c r="B32" s="41"/>
      <c r="C32" s="41"/>
      <c r="D32" s="41"/>
      <c r="E32" s="41"/>
      <c r="F32" s="41"/>
      <c r="G32" s="41"/>
      <c r="H32" s="41"/>
      <c r="I32" s="41"/>
      <c r="J32" s="14"/>
      <c r="K32" s="76" t="s">
        <v>93</v>
      </c>
      <c r="M32" s="52"/>
      <c r="N32" s="120"/>
    </row>
    <row r="33" spans="1:13" ht="26.25">
      <c r="A33" s="75" t="s">
        <v>57</v>
      </c>
      <c r="B33" s="41"/>
      <c r="C33" s="41"/>
      <c r="E33" s="41"/>
      <c r="F33" s="76"/>
      <c r="H33" s="120"/>
      <c r="I33" s="52"/>
      <c r="K33" s="275"/>
      <c r="L33" s="275"/>
      <c r="M33" s="271" t="s">
        <v>94</v>
      </c>
    </row>
    <row r="34" spans="1:13" ht="29.25">
      <c r="A34" s="45" t="s">
        <v>81</v>
      </c>
      <c r="B34" s="41"/>
      <c r="C34" s="41"/>
      <c r="D34" s="41"/>
      <c r="G34" s="102"/>
      <c r="J34" s="62"/>
      <c r="K34" s="62"/>
      <c r="L34" s="62"/>
      <c r="M34" s="52"/>
    </row>
    <row r="35" spans="1:14" ht="29.25">
      <c r="A35" s="167"/>
      <c r="B35" s="100"/>
      <c r="C35" s="41"/>
      <c r="D35" s="41"/>
      <c r="E35" s="41"/>
      <c r="F35" s="63"/>
      <c r="G35" s="68"/>
      <c r="H35" s="41"/>
      <c r="I35" s="41"/>
      <c r="J35" s="52"/>
      <c r="K35" s="52"/>
      <c r="L35" s="52"/>
      <c r="M35" s="52"/>
      <c r="N35" s="4"/>
    </row>
    <row r="36" spans="1:13" ht="26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6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6.25">
      <c r="A38" s="41"/>
      <c r="B38" s="41"/>
      <c r="C38" s="41"/>
      <c r="D38" s="41"/>
      <c r="E38" s="41"/>
      <c r="F38" s="41"/>
      <c r="G38" s="41"/>
      <c r="H38" s="105"/>
      <c r="I38" s="41"/>
      <c r="J38" s="41"/>
      <c r="K38" s="41"/>
      <c r="L38" s="41"/>
      <c r="M38" s="41"/>
    </row>
    <row r="39" spans="1:13" ht="26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6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6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6.25">
      <c r="A42" s="41"/>
      <c r="B42" s="41"/>
      <c r="C42" s="41"/>
      <c r="D42" s="41"/>
      <c r="E42" s="41"/>
      <c r="F42" s="41"/>
      <c r="G42" s="41"/>
      <c r="H42" s="41"/>
      <c r="I42" s="41">
        <v>0</v>
      </c>
      <c r="J42" s="41"/>
      <c r="K42" s="41"/>
      <c r="L42" s="41"/>
      <c r="M42" s="41"/>
    </row>
    <row r="43" spans="1:13" ht="26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6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6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6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6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6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6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6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6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6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6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6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6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6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6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6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6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6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6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6.25">
      <c r="A62" s="41"/>
      <c r="B62" s="41"/>
      <c r="C62" s="41"/>
      <c r="D62" s="41"/>
      <c r="E62" s="41"/>
      <c r="F62" s="41"/>
      <c r="G62" s="41"/>
      <c r="H62" s="105"/>
      <c r="I62" s="41"/>
      <c r="J62" s="41"/>
      <c r="K62" s="41"/>
      <c r="L62" s="41"/>
      <c r="M62" s="41"/>
    </row>
    <row r="63" spans="1:13" ht="26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6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6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6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6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6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6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6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6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6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6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6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6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6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6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6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6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6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6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6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6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6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6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6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6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6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6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6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6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6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6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6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6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6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6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6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6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6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6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6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6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6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6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6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6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6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6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6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6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6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6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6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6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6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6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6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6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6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6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6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6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6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6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6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6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6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6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6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6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6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6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6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6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6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6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6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6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6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6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6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6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6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6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</sheetData>
  <sheetProtection/>
  <mergeCells count="2">
    <mergeCell ref="A1:N1"/>
    <mergeCell ref="K33:L33"/>
  </mergeCells>
  <printOptions horizontalCentered="1" verticalCentered="1"/>
  <pageMargins left="0.393700787401575" right="0.393700787401575" top="0.0393700787401575" bottom="0" header="0.118110236220472" footer="0.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D4"/>
  <sheetViews>
    <sheetView zoomScalePageLayoutView="0" workbookViewId="0" topLeftCell="A1">
      <selection activeCell="J10" sqref="J10"/>
    </sheetView>
  </sheetViews>
  <sheetFormatPr defaultColWidth="9.33203125" defaultRowHeight="21"/>
  <cols>
    <col min="3" max="3" width="22.16015625" style="0" customWidth="1"/>
    <col min="4" max="4" width="23.5" style="0" customWidth="1"/>
  </cols>
  <sheetData>
    <row r="4" ht="21">
      <c r="D4" s="26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cy96</dc:title>
  <dc:subject>ตารางความร่วมมือ</dc:subject>
  <dc:creator>dtec</dc:creator>
  <cp:keywords/>
  <dc:description/>
  <cp:lastModifiedBy>DELL</cp:lastModifiedBy>
  <cp:lastPrinted>2019-05-13T06:27:56Z</cp:lastPrinted>
  <dcterms:created xsi:type="dcterms:W3CDTF">2010-03-29T02:35:39Z</dcterms:created>
  <dcterms:modified xsi:type="dcterms:W3CDTF">2019-12-19T09:43:38Z</dcterms:modified>
  <cp:category/>
  <cp:version/>
  <cp:contentType/>
  <cp:contentStatus/>
</cp:coreProperties>
</file>