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3390" windowHeight="6510" tabRatio="597" activeTab="2"/>
  </bookViews>
  <sheets>
    <sheet name="T1 " sheetId="1" r:id="rId1"/>
    <sheet name="T2 " sheetId="2" r:id="rId2"/>
    <sheet name="T3 " sheetId="3" r:id="rId3"/>
  </sheets>
  <definedNames>
    <definedName name="_xlnm.Print_Area" localSheetId="0">'T1 '!$B$1:$V$29</definedName>
    <definedName name="_xlnm.Print_Area" localSheetId="1">'T2 '!$A$1:$U$36</definedName>
    <definedName name="_xlnm.Print_Area" localSheetId="2">'T3 '!$A$1:$Q$34</definedName>
  </definedNames>
  <calcPr fullCalcOnLoad="1"/>
</workbook>
</file>

<file path=xl/sharedStrings.xml><?xml version="1.0" encoding="utf-8"?>
<sst xmlns="http://schemas.openxmlformats.org/spreadsheetml/2006/main" count="171" uniqueCount="104">
  <si>
    <t xml:space="preserve">                              Type</t>
  </si>
  <si>
    <t xml:space="preserve">               EXPERTS</t>
  </si>
  <si>
    <t>MISSION</t>
  </si>
  <si>
    <t>VOLUNTEERS</t>
  </si>
  <si>
    <t>EQUIPMENT</t>
  </si>
  <si>
    <t>GRANT</t>
  </si>
  <si>
    <t>OTHERS</t>
  </si>
  <si>
    <t>TOTAL</t>
  </si>
  <si>
    <t>%</t>
  </si>
  <si>
    <t>Donor</t>
  </si>
  <si>
    <t>NEW</t>
  </si>
  <si>
    <t>2/</t>
  </si>
  <si>
    <t>M/M</t>
  </si>
  <si>
    <t>VALUE</t>
  </si>
  <si>
    <t xml:space="preserve">      1/</t>
  </si>
  <si>
    <t>- Japan</t>
  </si>
  <si>
    <t>- Non - Governmental Organizations</t>
  </si>
  <si>
    <t>- Germany</t>
  </si>
  <si>
    <t xml:space="preserve">- U.S.A.             </t>
  </si>
  <si>
    <t>- Denmark</t>
  </si>
  <si>
    <t>- France</t>
  </si>
  <si>
    <t>- Volunteers</t>
  </si>
  <si>
    <t>- European Union</t>
  </si>
  <si>
    <t>- Sweden</t>
  </si>
  <si>
    <t>- Asian Countries</t>
  </si>
  <si>
    <t>- SEAMEO</t>
  </si>
  <si>
    <t>- Egypt</t>
  </si>
  <si>
    <t>% of Total Distribution</t>
  </si>
  <si>
    <t>AGENCIES</t>
  </si>
  <si>
    <t xml:space="preserve">              EXPERTS</t>
  </si>
  <si>
    <t xml:space="preserve">         1/</t>
  </si>
  <si>
    <t>Independent Public Agencies</t>
  </si>
  <si>
    <t>Office of the Prime Minister</t>
  </si>
  <si>
    <t xml:space="preserve">Ministry of Defence </t>
  </si>
  <si>
    <t>Ministry of Finance</t>
  </si>
  <si>
    <t xml:space="preserve">Ministry of Foreign Affairs </t>
  </si>
  <si>
    <t>Ministry of Agriculture and Cooperatives</t>
  </si>
  <si>
    <t>Ministry of Commerce</t>
  </si>
  <si>
    <t>Ministry of Interior</t>
  </si>
  <si>
    <t>Ministry of Justice</t>
  </si>
  <si>
    <t>Ministry of Education</t>
  </si>
  <si>
    <t>Ministry of Public Health</t>
  </si>
  <si>
    <t>Ministry of Industry</t>
  </si>
  <si>
    <t>Thai Non-Governmental Organizations</t>
  </si>
  <si>
    <t>Non-Governmental Organizations</t>
  </si>
  <si>
    <t>Unclassified                                                            3/</t>
  </si>
  <si>
    <t xml:space="preserve">                            SOURCES</t>
  </si>
  <si>
    <t>Japan</t>
  </si>
  <si>
    <t>Germany</t>
  </si>
  <si>
    <t xml:space="preserve">United </t>
  </si>
  <si>
    <t>Volunteers</t>
  </si>
  <si>
    <t>Sweden</t>
  </si>
  <si>
    <t>France</t>
  </si>
  <si>
    <t>Nations    1/</t>
  </si>
  <si>
    <t>Union</t>
  </si>
  <si>
    <t>Unclassified</t>
  </si>
  <si>
    <t>SEAMEO</t>
  </si>
  <si>
    <t>Asian</t>
  </si>
  <si>
    <t>Egypt</t>
  </si>
  <si>
    <t>Total</t>
  </si>
  <si>
    <t>Countries</t>
  </si>
  <si>
    <t>EXPERTS</t>
  </si>
  <si>
    <t>FELLOWSHIP</t>
  </si>
  <si>
    <t>1/ Approximate Value (UNDP,UNICEF,UNFPA)</t>
  </si>
  <si>
    <t>CPS</t>
  </si>
  <si>
    <t>- CPS</t>
  </si>
  <si>
    <t xml:space="preserve">European </t>
  </si>
  <si>
    <t>- United Nations                             3/</t>
  </si>
  <si>
    <t xml:space="preserve">Ministry of Labour </t>
  </si>
  <si>
    <t xml:space="preserve">Ministry of Transport </t>
  </si>
  <si>
    <t>Ministry of Science and Technology</t>
  </si>
  <si>
    <t>Ministry of Natural Resource and Environment</t>
  </si>
  <si>
    <t>Ministry of Social Development and Human Security</t>
  </si>
  <si>
    <t>Ministry of Tourism and Sports</t>
  </si>
  <si>
    <t>Ministry of Energy</t>
  </si>
  <si>
    <t>Ministry of Culture</t>
  </si>
  <si>
    <t>Ministry of Information and Communication Technology</t>
  </si>
  <si>
    <t>*  These Data Collected from the Technical Cooperation Scheme through TICA only.</t>
  </si>
  <si>
    <t>*  These Data were Collected from the Technical Cooperation Scheme Through TICA Only.</t>
  </si>
  <si>
    <t>3/ Approximate Value ( UNDP,UNICEF,UNFPA)</t>
  </si>
  <si>
    <t>1000</t>
  </si>
  <si>
    <t>(Thousand US Dollars)</t>
  </si>
  <si>
    <t>Baht</t>
  </si>
  <si>
    <t>- Netherlands</t>
  </si>
  <si>
    <t>Netheland</t>
  </si>
  <si>
    <t xml:space="preserve">  (Thousand US Dollars)</t>
  </si>
  <si>
    <t>1/ Per Diem, Training Program, Seminar Support, Evaluation, Supplies and Material and Operation Cost.</t>
  </si>
  <si>
    <t xml:space="preserve"> FELLOWSHIP</t>
  </si>
  <si>
    <t>- Spain</t>
  </si>
  <si>
    <t>U.S.A.</t>
  </si>
  <si>
    <t>NGOs</t>
  </si>
  <si>
    <t xml:space="preserve">                Thailand International Development Cooperation Agency </t>
  </si>
  <si>
    <t xml:space="preserve">              Thailand International Development Cooperation Agency </t>
  </si>
  <si>
    <t>Table  3  : Total Assistance to Thailand by Agencies and Sources (1 October 2009 - 30 September 2010)</t>
  </si>
  <si>
    <t>Table  2  : Total  Assistance to Thailand by Agencies  (1 October 2009 - 30 September  2010)*</t>
  </si>
  <si>
    <t>Table  1  : Total Assistance to Thailand by Sources  (1 October 2009 - 30 September 2010)*</t>
  </si>
  <si>
    <t>2/ Number of all Experts/Volunteers /Participants During 1 October 2009 - 30 September 2010</t>
  </si>
  <si>
    <t>TOTAL($ 1= 32.5 BAHT) B 1,000</t>
  </si>
  <si>
    <t>TOTAL($1 = 32.5 BAHT) B 1,000</t>
  </si>
  <si>
    <t>TOTAL ($1= 32.5 BAHT) B1,000</t>
  </si>
  <si>
    <t xml:space="preserve">     Thailand International Development Cooperation Agency </t>
  </si>
  <si>
    <t xml:space="preserve">                26 April 2010</t>
  </si>
  <si>
    <t>26 April 2011</t>
  </si>
  <si>
    <t xml:space="preserve">3/ Unclassified Data from UN (UNDP,UNICEF,UNFPA) 6,823,800 US$ </t>
  </si>
</sst>
</file>

<file path=xl/styles.xml><?xml version="1.0" encoding="utf-8"?>
<styleSheet xmlns="http://schemas.openxmlformats.org/spreadsheetml/2006/main">
  <numFmts count="7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_(&quot;฿&quot;* #,##0_);_(&quot;฿&quot;* \(#,##0\);_(&quot;฿&quot;* &quot;-&quot;_);_(@_)"/>
    <numFmt numFmtId="210" formatCode="_(&quot;฿&quot;* #,##0.00_);_(&quot;฿&quot;* \(#,##0.00\);_(&quot;฿&quot;* &quot;-&quot;??_);_(@_)"/>
    <numFmt numFmtId="211" formatCode="0.0"/>
    <numFmt numFmtId="212" formatCode="_(* #,##0.0_);_(* \(#,##0.0\);_(* &quot;-&quot;??_);_(@_)"/>
    <numFmt numFmtId="213" formatCode="_(* #,##0_);_(* \(#,##0\);_(* &quot;-&quot;??_);_(@_)"/>
    <numFmt numFmtId="214" formatCode="#,##0.0_);\(#,##0.0\)"/>
    <numFmt numFmtId="215" formatCode="0_)"/>
    <numFmt numFmtId="216" formatCode="0.00_)"/>
    <numFmt numFmtId="217" formatCode="0.0_)"/>
    <numFmt numFmtId="218" formatCode="_(* #,##0.0000_);_(* \(#,##0.0000\);_(* &quot;-&quot;??_);_(@_)"/>
    <numFmt numFmtId="219" formatCode="#,##0.0"/>
    <numFmt numFmtId="220" formatCode="_-* #,##0.0_-;\-* #,##0.0_-;_-* &quot;-&quot;?_-;_-@_-"/>
    <numFmt numFmtId="221" formatCode="#,##0.000_);\(#,##0.000\)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_(* #,##0.000_);_(* \(#,##0.000\);_(* &quot;-&quot;??_);_(@_)"/>
    <numFmt numFmtId="226" formatCode="_(* #,##0.0_);_(* \(#,##0.0\);_(* &quot;-&quot;?_);_(@_)"/>
    <numFmt numFmtId="227" formatCode="#,##0.0000_);\(#,##0.0000\)"/>
    <numFmt numFmtId="228" formatCode="#,##0.00000_);\(#,##0.00000\)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  <numFmt numFmtId="236" formatCode="0.000000"/>
    <numFmt numFmtId="237" formatCode="0.00000"/>
    <numFmt numFmtId="238" formatCode="0.0000"/>
    <numFmt numFmtId="239" formatCode="0.000"/>
    <numFmt numFmtId="240" formatCode="t0.0"/>
    <numFmt numFmtId="241" formatCode="t0.000"/>
    <numFmt numFmtId="242" formatCode="_-* #,##0.000_-;\-* #,##0.000_-;_-* &quot;-&quot;???_-;_-@_-"/>
    <numFmt numFmtId="243" formatCode="&quot;Yes&quot;;&quot;Yes&quot;;&quot;No&quot;"/>
    <numFmt numFmtId="244" formatCode="&quot;True&quot;;&quot;True&quot;;&quot;False&quot;"/>
    <numFmt numFmtId="245" formatCode="&quot;On&quot;;&quot;On&quot;;&quot;Off&quot;"/>
    <numFmt numFmtId="246" formatCode="[$€-2]\ #,##0.00_);[Red]\([$€-2]\ #,##0.00\)"/>
    <numFmt numFmtId="247" formatCode="[$-809]dd\ mmmm\ yyyy"/>
    <numFmt numFmtId="248" formatCode="[$-809]dd\ mmmm\ yyyy;@"/>
  </numFmts>
  <fonts count="1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6"/>
      <name val="AngsanaUPC"/>
      <family val="1"/>
    </font>
    <font>
      <b/>
      <sz val="20"/>
      <name val="AngsanaUPC"/>
      <family val="0"/>
    </font>
    <font>
      <sz val="18"/>
      <name val="AngsanaUPC"/>
      <family val="1"/>
    </font>
    <font>
      <sz val="20"/>
      <name val="AngsanaUPC"/>
      <family val="1"/>
    </font>
    <font>
      <sz val="20"/>
      <color indexed="11"/>
      <name val="AngsanaUPC"/>
      <family val="1"/>
    </font>
    <font>
      <sz val="20"/>
      <color indexed="12"/>
      <name val="AngsanaUPC"/>
      <family val="1"/>
    </font>
    <font>
      <b/>
      <sz val="18"/>
      <name val="AngsanaUPC"/>
      <family val="1"/>
    </font>
    <font>
      <sz val="18"/>
      <color indexed="10"/>
      <name val="AngsanaUPC"/>
      <family val="1"/>
    </font>
    <font>
      <sz val="14"/>
      <color indexed="10"/>
      <name val="AngsanaUPC"/>
      <family val="1"/>
    </font>
    <font>
      <b/>
      <sz val="16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b/>
      <sz val="22"/>
      <name val="AngsanaUPC"/>
      <family val="1"/>
    </font>
    <font>
      <b/>
      <sz val="24"/>
      <name val="AngsanaUPC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double"/>
      <bottom style="double">
        <color indexed="8"/>
      </bottom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21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 quotePrefix="1">
      <alignment/>
    </xf>
    <xf numFmtId="215" fontId="6" fillId="0" borderId="4" xfId="0" applyNumberFormat="1" applyFont="1" applyBorder="1" applyAlignment="1" applyProtection="1">
      <alignment/>
      <protection/>
    </xf>
    <xf numFmtId="215" fontId="6" fillId="0" borderId="0" xfId="0" applyNumberFormat="1" applyFont="1" applyAlignment="1" applyProtection="1">
      <alignment/>
      <protection/>
    </xf>
    <xf numFmtId="214" fontId="6" fillId="0" borderId="4" xfId="0" applyNumberFormat="1" applyFont="1" applyBorder="1" applyAlignment="1" applyProtection="1">
      <alignment/>
      <protection/>
    </xf>
    <xf numFmtId="0" fontId="6" fillId="0" borderId="4" xfId="0" applyFont="1" applyBorder="1" applyAlignment="1">
      <alignment/>
    </xf>
    <xf numFmtId="214" fontId="6" fillId="0" borderId="0" xfId="0" applyNumberFormat="1" applyFont="1" applyAlignment="1" applyProtection="1">
      <alignment/>
      <protection/>
    </xf>
    <xf numFmtId="214" fontId="6" fillId="0" borderId="3" xfId="0" applyNumberFormat="1" applyFont="1" applyBorder="1" applyAlignment="1" applyProtection="1">
      <alignment/>
      <protection/>
    </xf>
    <xf numFmtId="215" fontId="6" fillId="0" borderId="1" xfId="0" applyNumberFormat="1" applyFont="1" applyBorder="1" applyAlignment="1" applyProtection="1">
      <alignment/>
      <protection/>
    </xf>
    <xf numFmtId="215" fontId="6" fillId="0" borderId="5" xfId="0" applyNumberFormat="1" applyFont="1" applyBorder="1" applyAlignment="1" applyProtection="1">
      <alignment/>
      <protection/>
    </xf>
    <xf numFmtId="215" fontId="6" fillId="0" borderId="6" xfId="0" applyNumberFormat="1" applyFont="1" applyBorder="1" applyAlignment="1" applyProtection="1">
      <alignment/>
      <protection/>
    </xf>
    <xf numFmtId="214" fontId="6" fillId="0" borderId="5" xfId="0" applyNumberFormat="1" applyFont="1" applyBorder="1" applyAlignment="1" applyProtection="1">
      <alignment/>
      <protection/>
    </xf>
    <xf numFmtId="214" fontId="6" fillId="0" borderId="6" xfId="0" applyNumberFormat="1" applyFont="1" applyBorder="1" applyAlignment="1" applyProtection="1">
      <alignment/>
      <protection/>
    </xf>
    <xf numFmtId="0" fontId="6" fillId="0" borderId="5" xfId="0" applyFont="1" applyBorder="1" applyAlignment="1">
      <alignment/>
    </xf>
    <xf numFmtId="214" fontId="6" fillId="0" borderId="0" xfId="0" applyNumberFormat="1" applyFont="1" applyAlignment="1">
      <alignment/>
    </xf>
    <xf numFmtId="0" fontId="6" fillId="0" borderId="4" xfId="0" applyFont="1" applyBorder="1" applyAlignment="1" applyProtection="1">
      <alignment/>
      <protection/>
    </xf>
    <xf numFmtId="215" fontId="6" fillId="0" borderId="0" xfId="0" applyNumberFormat="1" applyFont="1" applyBorder="1" applyAlignment="1" applyProtection="1">
      <alignment/>
      <protection/>
    </xf>
    <xf numFmtId="211" fontId="0" fillId="0" borderId="0" xfId="0" applyNumberFormat="1" applyAlignment="1">
      <alignment/>
    </xf>
    <xf numFmtId="0" fontId="6" fillId="0" borderId="0" xfId="0" applyFont="1" applyAlignment="1" applyProtection="1">
      <alignment/>
      <protection/>
    </xf>
    <xf numFmtId="0" fontId="6" fillId="0" borderId="7" xfId="0" applyFont="1" applyBorder="1" applyAlignment="1" quotePrefix="1">
      <alignment horizontal="left"/>
    </xf>
    <xf numFmtId="0" fontId="6" fillId="0" borderId="7" xfId="0" applyFont="1" applyBorder="1" applyAlignment="1">
      <alignment/>
    </xf>
    <xf numFmtId="214" fontId="6" fillId="0" borderId="0" xfId="0" applyNumberFormat="1" applyFont="1" applyBorder="1" applyAlignment="1" applyProtection="1">
      <alignment/>
      <protection/>
    </xf>
    <xf numFmtId="211" fontId="6" fillId="0" borderId="4" xfId="0" applyNumberFormat="1" applyFont="1" applyBorder="1" applyAlignment="1">
      <alignment/>
    </xf>
    <xf numFmtId="43" fontId="4" fillId="0" borderId="0" xfId="15" applyFont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2" xfId="0" applyFont="1" applyBorder="1" applyAlignment="1" quotePrefix="1">
      <alignment horizontal="left"/>
    </xf>
    <xf numFmtId="214" fontId="6" fillId="0" borderId="7" xfId="0" applyNumberFormat="1" applyFont="1" applyBorder="1" applyAlignment="1" applyProtection="1">
      <alignment/>
      <protection/>
    </xf>
    <xf numFmtId="0" fontId="6" fillId="0" borderId="1" xfId="0" applyFont="1" applyBorder="1" applyAlignment="1" quotePrefix="1">
      <alignment horizontal="right"/>
    </xf>
    <xf numFmtId="211" fontId="6" fillId="0" borderId="3" xfId="0" applyNumberFormat="1" applyFont="1" applyBorder="1" applyAlignment="1">
      <alignment/>
    </xf>
    <xf numFmtId="212" fontId="6" fillId="0" borderId="0" xfId="15" applyNumberFormat="1" applyFont="1" applyBorder="1" applyAlignment="1">
      <alignment/>
    </xf>
    <xf numFmtId="212" fontId="0" fillId="0" borderId="0" xfId="0" applyNumberFormat="1" applyAlignment="1">
      <alignment/>
    </xf>
    <xf numFmtId="214" fontId="6" fillId="0" borderId="8" xfId="0" applyNumberFormat="1" applyFont="1" applyBorder="1" applyAlignment="1" applyProtection="1">
      <alignment/>
      <protection/>
    </xf>
    <xf numFmtId="0" fontId="6" fillId="0" borderId="1" xfId="0" applyFont="1" applyBorder="1" applyAlignment="1" quotePrefix="1">
      <alignment horizontal="centerContinuous"/>
    </xf>
    <xf numFmtId="212" fontId="6" fillId="0" borderId="4" xfId="15" applyNumberFormat="1" applyFont="1" applyBorder="1" applyAlignment="1">
      <alignment/>
    </xf>
    <xf numFmtId="215" fontId="6" fillId="0" borderId="9" xfId="0" applyNumberFormat="1" applyFont="1" applyBorder="1" applyAlignment="1" applyProtection="1">
      <alignment/>
      <protection/>
    </xf>
    <xf numFmtId="214" fontId="6" fillId="0" borderId="9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2" fontId="0" fillId="0" borderId="0" xfId="0" applyNumberFormat="1" applyAlignment="1">
      <alignment/>
    </xf>
    <xf numFmtId="215" fontId="6" fillId="0" borderId="3" xfId="0" applyNumberFormat="1" applyFont="1" applyBorder="1" applyAlignment="1" applyProtection="1">
      <alignment/>
      <protection/>
    </xf>
    <xf numFmtId="212" fontId="6" fillId="0" borderId="3" xfId="15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212" fontId="6" fillId="0" borderId="2" xfId="15" applyNumberFormat="1" applyFont="1" applyBorder="1" applyAlignment="1" applyProtection="1">
      <alignment horizontal="right"/>
      <protection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1" xfId="0" applyFont="1" applyBorder="1" applyAlignment="1" quotePrefix="1">
      <alignment horizontal="left"/>
    </xf>
    <xf numFmtId="0" fontId="7" fillId="0" borderId="1" xfId="0" applyFont="1" applyBorder="1" applyAlignment="1" quotePrefix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 quotePrefix="1">
      <alignment/>
    </xf>
    <xf numFmtId="0" fontId="7" fillId="0" borderId="11" xfId="0" applyFont="1" applyBorder="1" applyAlignment="1" applyProtection="1" quotePrefix="1">
      <alignment horizontal="left"/>
      <protection/>
    </xf>
    <xf numFmtId="0" fontId="7" fillId="0" borderId="0" xfId="0" applyFont="1" applyBorder="1" applyAlignment="1" applyProtection="1">
      <alignment/>
      <protection/>
    </xf>
    <xf numFmtId="214" fontId="7" fillId="0" borderId="8" xfId="0" applyNumberFormat="1" applyFont="1" applyBorder="1" applyAlignment="1" applyProtection="1">
      <alignment/>
      <protection/>
    </xf>
    <xf numFmtId="215" fontId="7" fillId="0" borderId="4" xfId="0" applyNumberFormat="1" applyFont="1" applyBorder="1" applyAlignment="1" applyProtection="1">
      <alignment/>
      <protection/>
    </xf>
    <xf numFmtId="214" fontId="7" fillId="0" borderId="4" xfId="0" applyNumberFormat="1" applyFont="1" applyBorder="1" applyAlignment="1" applyProtection="1">
      <alignment/>
      <protection/>
    </xf>
    <xf numFmtId="0" fontId="7" fillId="0" borderId="4" xfId="0" applyFont="1" applyBorder="1" applyAlignment="1">
      <alignment/>
    </xf>
    <xf numFmtId="214" fontId="7" fillId="0" borderId="0" xfId="0" applyNumberFormat="1" applyFont="1" applyBorder="1" applyAlignment="1" applyProtection="1">
      <alignment/>
      <protection/>
    </xf>
    <xf numFmtId="215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7" fillId="0" borderId="0" xfId="0" applyFont="1" applyAlignment="1" applyProtection="1" quotePrefix="1">
      <alignment horizontal="left"/>
      <protection/>
    </xf>
    <xf numFmtId="215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215" fontId="7" fillId="0" borderId="3" xfId="0" applyNumberFormat="1" applyFont="1" applyBorder="1" applyAlignment="1" applyProtection="1">
      <alignment/>
      <protection/>
    </xf>
    <xf numFmtId="214" fontId="7" fillId="0" borderId="3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 quotePrefix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215" fontId="7" fillId="0" borderId="12" xfId="0" applyNumberFormat="1" applyFont="1" applyBorder="1" applyAlignment="1" applyProtection="1">
      <alignment/>
      <protection/>
    </xf>
    <xf numFmtId="215" fontId="7" fillId="0" borderId="1" xfId="0" applyNumberFormat="1" applyFont="1" applyBorder="1" applyAlignment="1" applyProtection="1">
      <alignment/>
      <protection/>
    </xf>
    <xf numFmtId="214" fontId="7" fillId="0" borderId="12" xfId="0" applyNumberFormat="1" applyFont="1" applyBorder="1" applyAlignment="1" applyProtection="1">
      <alignment/>
      <protection/>
    </xf>
    <xf numFmtId="0" fontId="7" fillId="0" borderId="12" xfId="0" applyFont="1" applyBorder="1" applyAlignment="1">
      <alignment/>
    </xf>
    <xf numFmtId="0" fontId="7" fillId="0" borderId="6" xfId="0" applyFont="1" applyBorder="1" applyAlignment="1" applyProtection="1">
      <alignment horizontal="center"/>
      <protection/>
    </xf>
    <xf numFmtId="215" fontId="7" fillId="0" borderId="5" xfId="0" applyNumberFormat="1" applyFont="1" applyBorder="1" applyAlignment="1" applyProtection="1">
      <alignment/>
      <protection/>
    </xf>
    <xf numFmtId="215" fontId="7" fillId="0" borderId="6" xfId="0" applyNumberFormat="1" applyFont="1" applyBorder="1" applyAlignment="1" applyProtection="1">
      <alignment/>
      <protection/>
    </xf>
    <xf numFmtId="214" fontId="7" fillId="0" borderId="5" xfId="0" applyNumberFormat="1" applyFont="1" applyBorder="1" applyAlignment="1" applyProtection="1">
      <alignment/>
      <protection/>
    </xf>
    <xf numFmtId="217" fontId="7" fillId="0" borderId="5" xfId="0" applyNumberFormat="1" applyFont="1" applyBorder="1" applyAlignment="1" applyProtection="1">
      <alignment/>
      <protection/>
    </xf>
    <xf numFmtId="0" fontId="7" fillId="0" borderId="6" xfId="0" applyFont="1" applyBorder="1" applyAlignment="1" applyProtection="1" quotePrefix="1">
      <alignment horizontal="left"/>
      <protection/>
    </xf>
    <xf numFmtId="214" fontId="7" fillId="0" borderId="6" xfId="0" applyNumberFormat="1" applyFont="1" applyBorder="1" applyAlignment="1" applyProtection="1">
      <alignment/>
      <protection/>
    </xf>
    <xf numFmtId="0" fontId="7" fillId="0" borderId="6" xfId="0" applyFont="1" applyBorder="1" applyAlignment="1" applyProtection="1">
      <alignment horizontal="left"/>
      <protection/>
    </xf>
    <xf numFmtId="214" fontId="7" fillId="0" borderId="0" xfId="0" applyNumberFormat="1" applyFont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214" fontId="4" fillId="0" borderId="0" xfId="0" applyNumberFormat="1" applyFont="1" applyAlignment="1">
      <alignment/>
    </xf>
    <xf numFmtId="211" fontId="6" fillId="0" borderId="4" xfId="0" applyNumberFormat="1" applyFont="1" applyBorder="1" applyAlignment="1" applyProtection="1">
      <alignment/>
      <protection/>
    </xf>
    <xf numFmtId="214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Continuous"/>
    </xf>
    <xf numFmtId="214" fontId="6" fillId="0" borderId="4" xfId="0" applyNumberFormat="1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1" xfId="0" applyFont="1" applyBorder="1" applyAlignment="1" quotePrefix="1">
      <alignment horizontal="left"/>
    </xf>
    <xf numFmtId="0" fontId="6" fillId="0" borderId="9" xfId="0" applyFont="1" applyBorder="1" applyAlignment="1">
      <alignment/>
    </xf>
    <xf numFmtId="0" fontId="6" fillId="0" borderId="9" xfId="0" applyFont="1" applyBorder="1" applyAlignment="1" applyProtection="1">
      <alignment horizontal="center"/>
      <protection/>
    </xf>
    <xf numFmtId="214" fontId="6" fillId="0" borderId="9" xfId="0" applyNumberFormat="1" applyFont="1" applyBorder="1" applyAlignment="1" applyProtection="1">
      <alignment/>
      <protection/>
    </xf>
    <xf numFmtId="214" fontId="6" fillId="0" borderId="4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214" fontId="6" fillId="0" borderId="3" xfId="0" applyNumberFormat="1" applyFont="1" applyBorder="1" applyAlignment="1" applyProtection="1">
      <alignment/>
      <protection/>
    </xf>
    <xf numFmtId="0" fontId="6" fillId="0" borderId="13" xfId="0" applyFont="1" applyBorder="1" applyAlignment="1" quotePrefix="1">
      <alignment horizontal="left"/>
    </xf>
    <xf numFmtId="214" fontId="6" fillId="0" borderId="5" xfId="0" applyNumberFormat="1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0" fontId="6" fillId="0" borderId="3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 quotePrefix="1">
      <alignment/>
      <protection/>
    </xf>
    <xf numFmtId="0" fontId="7" fillId="0" borderId="0" xfId="0" applyFont="1" applyAlignment="1" quotePrefix="1">
      <alignment horizontal="centerContinuous"/>
    </xf>
    <xf numFmtId="214" fontId="8" fillId="0" borderId="4" xfId="0" applyNumberFormat="1" applyFont="1" applyBorder="1" applyAlignment="1" applyProtection="1">
      <alignment/>
      <protection/>
    </xf>
    <xf numFmtId="214" fontId="9" fillId="0" borderId="4" xfId="0" applyNumberFormat="1" applyFont="1" applyBorder="1" applyAlignment="1" applyProtection="1">
      <alignment/>
      <protection/>
    </xf>
    <xf numFmtId="0" fontId="6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212" fontId="6" fillId="0" borderId="2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7" fillId="0" borderId="4" xfId="0" applyFont="1" applyBorder="1" applyAlignment="1" applyProtection="1">
      <alignment/>
      <protection/>
    </xf>
    <xf numFmtId="0" fontId="0" fillId="0" borderId="1" xfId="0" applyBorder="1" applyAlignment="1">
      <alignment/>
    </xf>
    <xf numFmtId="211" fontId="7" fillId="0" borderId="4" xfId="0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214" fontId="7" fillId="0" borderId="16" xfId="0" applyNumberFormat="1" applyFont="1" applyBorder="1" applyAlignment="1" applyProtection="1">
      <alignment/>
      <protection/>
    </xf>
    <xf numFmtId="215" fontId="7" fillId="0" borderId="17" xfId="0" applyNumberFormat="1" applyFont="1" applyBorder="1" applyAlignment="1" applyProtection="1">
      <alignment/>
      <protection/>
    </xf>
    <xf numFmtId="211" fontId="0" fillId="0" borderId="0" xfId="0" applyNumberForma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214" fontId="6" fillId="0" borderId="18" xfId="0" applyNumberFormat="1" applyFont="1" applyBorder="1" applyAlignment="1" applyProtection="1">
      <alignment/>
      <protection/>
    </xf>
    <xf numFmtId="214" fontId="6" fillId="0" borderId="19" xfId="0" applyNumberFormat="1" applyFont="1" applyBorder="1" applyAlignment="1" applyProtection="1">
      <alignment/>
      <protection/>
    </xf>
    <xf numFmtId="214" fontId="7" fillId="0" borderId="20" xfId="0" applyNumberFormat="1" applyFont="1" applyBorder="1" applyAlignment="1" applyProtection="1">
      <alignment/>
      <protection/>
    </xf>
    <xf numFmtId="212" fontId="7" fillId="0" borderId="21" xfId="15" applyNumberFormat="1" applyFont="1" applyBorder="1" applyAlignment="1" applyProtection="1">
      <alignment/>
      <protection/>
    </xf>
    <xf numFmtId="215" fontId="6" fillId="0" borderId="22" xfId="0" applyNumberFormat="1" applyFont="1" applyBorder="1" applyAlignment="1" applyProtection="1">
      <alignment/>
      <protection/>
    </xf>
    <xf numFmtId="212" fontId="6" fillId="0" borderId="22" xfId="15" applyNumberFormat="1" applyFont="1" applyBorder="1" applyAlignment="1" applyProtection="1">
      <alignment/>
      <protection/>
    </xf>
    <xf numFmtId="214" fontId="7" fillId="0" borderId="0" xfId="0" applyNumberFormat="1" applyFont="1" applyAlignment="1" applyProtection="1" quotePrefix="1">
      <alignment horizontal="left"/>
      <protection/>
    </xf>
    <xf numFmtId="0" fontId="6" fillId="0" borderId="23" xfId="0" applyFont="1" applyBorder="1" applyAlignment="1">
      <alignment horizontal="center"/>
    </xf>
    <xf numFmtId="213" fontId="7" fillId="0" borderId="7" xfId="15" applyNumberFormat="1" applyFont="1" applyBorder="1" applyAlignment="1" applyProtection="1">
      <alignment/>
      <protection/>
    </xf>
    <xf numFmtId="0" fontId="0" fillId="0" borderId="0" xfId="0" applyAlignment="1">
      <alignment horizontal="left"/>
    </xf>
    <xf numFmtId="219" fontId="6" fillId="0" borderId="4" xfId="0" applyNumberFormat="1" applyFont="1" applyBorder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217" fontId="7" fillId="0" borderId="24" xfId="0" applyNumberFormat="1" applyFont="1" applyBorder="1" applyAlignment="1" applyProtection="1">
      <alignment/>
      <protection/>
    </xf>
    <xf numFmtId="214" fontId="6" fillId="0" borderId="25" xfId="0" applyNumberFormat="1" applyFont="1" applyBorder="1" applyAlignment="1" applyProtection="1">
      <alignment/>
      <protection/>
    </xf>
    <xf numFmtId="214" fontId="7" fillId="0" borderId="26" xfId="0" applyNumberFormat="1" applyFont="1" applyBorder="1" applyAlignment="1" applyProtection="1">
      <alignment/>
      <protection/>
    </xf>
    <xf numFmtId="1" fontId="7" fillId="0" borderId="5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0" fontId="6" fillId="0" borderId="4" xfId="0" applyFont="1" applyBorder="1" applyAlignment="1" applyProtection="1" quotePrefix="1">
      <alignment horizontal="center"/>
      <protection/>
    </xf>
    <xf numFmtId="211" fontId="7" fillId="0" borderId="4" xfId="0" applyNumberFormat="1" applyFont="1" applyBorder="1" applyAlignment="1" applyProtection="1">
      <alignment/>
      <protection/>
    </xf>
    <xf numFmtId="216" fontId="7" fillId="0" borderId="4" xfId="0" applyNumberFormat="1" applyFont="1" applyBorder="1" applyAlignment="1" applyProtection="1">
      <alignment/>
      <protection/>
    </xf>
    <xf numFmtId="219" fontId="6" fillId="0" borderId="15" xfId="0" applyNumberFormat="1" applyFont="1" applyBorder="1" applyAlignment="1" applyProtection="1">
      <alignment/>
      <protection/>
    </xf>
    <xf numFmtId="212" fontId="7" fillId="0" borderId="8" xfId="15" applyNumberFormat="1" applyFont="1" applyBorder="1" applyAlignment="1" applyProtection="1">
      <alignment/>
      <protection/>
    </xf>
    <xf numFmtId="211" fontId="7" fillId="0" borderId="27" xfId="0" applyNumberFormat="1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214" fontId="7" fillId="0" borderId="11" xfId="0" applyNumberFormat="1" applyFont="1" applyBorder="1" applyAlignment="1" applyProtection="1">
      <alignment/>
      <protection/>
    </xf>
    <xf numFmtId="211" fontId="11" fillId="0" borderId="0" xfId="0" applyNumberFormat="1" applyFont="1" applyAlignment="1">
      <alignment/>
    </xf>
    <xf numFmtId="1" fontId="7" fillId="0" borderId="4" xfId="0" applyNumberFormat="1" applyFont="1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/>
      <protection/>
    </xf>
    <xf numFmtId="214" fontId="7" fillId="0" borderId="27" xfId="0" applyNumberFormat="1" applyFont="1" applyBorder="1" applyAlignment="1" applyProtection="1">
      <alignment/>
      <protection/>
    </xf>
    <xf numFmtId="214" fontId="7" fillId="0" borderId="16" xfId="0" applyNumberFormat="1" applyFont="1" applyBorder="1" applyAlignment="1" applyProtection="1">
      <alignment/>
      <protection/>
    </xf>
    <xf numFmtId="1" fontId="6" fillId="0" borderId="4" xfId="0" applyNumberFormat="1" applyFont="1" applyBorder="1" applyAlignment="1" applyProtection="1">
      <alignment/>
      <protection/>
    </xf>
    <xf numFmtId="214" fontId="6" fillId="0" borderId="15" xfId="0" applyNumberFormat="1" applyFont="1" applyBorder="1" applyAlignment="1" applyProtection="1">
      <alignment/>
      <protection/>
    </xf>
    <xf numFmtId="0" fontId="6" fillId="0" borderId="28" xfId="0" applyFont="1" applyBorder="1" applyAlignment="1" quotePrefix="1">
      <alignment horizontal="right"/>
    </xf>
    <xf numFmtId="0" fontId="6" fillId="0" borderId="29" xfId="0" applyFont="1" applyBorder="1" applyAlignment="1">
      <alignment horizontal="centerContinuous"/>
    </xf>
    <xf numFmtId="215" fontId="7" fillId="0" borderId="0" xfId="0" applyNumberFormat="1" applyFont="1" applyBorder="1" applyAlignment="1" applyProtection="1">
      <alignment/>
      <protection/>
    </xf>
    <xf numFmtId="217" fontId="7" fillId="0" borderId="8" xfId="0" applyNumberFormat="1" applyFont="1" applyBorder="1" applyAlignment="1" applyProtection="1">
      <alignment/>
      <protection/>
    </xf>
    <xf numFmtId="217" fontId="7" fillId="0" borderId="27" xfId="0" applyNumberFormat="1" applyFont="1" applyBorder="1" applyAlignment="1" applyProtection="1">
      <alignment/>
      <protection/>
    </xf>
    <xf numFmtId="0" fontId="6" fillId="0" borderId="1" xfId="0" applyFont="1" applyBorder="1" applyAlignment="1">
      <alignment horizontal="left"/>
    </xf>
    <xf numFmtId="212" fontId="6" fillId="0" borderId="3" xfId="15" applyNumberFormat="1" applyFont="1" applyBorder="1" applyAlignment="1">
      <alignment/>
    </xf>
    <xf numFmtId="212" fontId="6" fillId="0" borderId="2" xfId="15" applyNumberFormat="1" applyFont="1" applyBorder="1" applyAlignment="1">
      <alignment/>
    </xf>
    <xf numFmtId="194" fontId="0" fillId="0" borderId="0" xfId="0" applyNumberFormat="1" applyAlignment="1">
      <alignment/>
    </xf>
    <xf numFmtId="0" fontId="7" fillId="0" borderId="30" xfId="0" applyFont="1" applyBorder="1" applyAlignment="1">
      <alignment horizontal="centerContinuous"/>
    </xf>
    <xf numFmtId="0" fontId="7" fillId="0" borderId="31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28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219" fontId="7" fillId="0" borderId="32" xfId="15" applyNumberFormat="1" applyFont="1" applyBorder="1" applyAlignment="1" applyProtection="1">
      <alignment/>
      <protection/>
    </xf>
    <xf numFmtId="1" fontId="7" fillId="0" borderId="17" xfId="0" applyNumberFormat="1" applyFont="1" applyBorder="1" applyAlignment="1" applyProtection="1">
      <alignment/>
      <protection/>
    </xf>
    <xf numFmtId="1" fontId="7" fillId="0" borderId="33" xfId="0" applyNumberFormat="1" applyFont="1" applyBorder="1" applyAlignment="1" applyProtection="1">
      <alignment/>
      <protection/>
    </xf>
    <xf numFmtId="214" fontId="7" fillId="0" borderId="32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 quotePrefix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0" xfId="0" applyFont="1" applyAlignment="1" quotePrefix="1">
      <alignment/>
    </xf>
    <xf numFmtId="0" fontId="6" fillId="0" borderId="1" xfId="0" applyFont="1" applyBorder="1" applyAlignment="1">
      <alignment horizontal="centerContinuous"/>
    </xf>
    <xf numFmtId="43" fontId="4" fillId="0" borderId="0" xfId="15" applyFont="1" applyBorder="1" applyAlignment="1" applyProtection="1">
      <alignment/>
      <protection/>
    </xf>
    <xf numFmtId="215" fontId="4" fillId="0" borderId="0" xfId="0" applyNumberFormat="1" applyFont="1" applyBorder="1" applyAlignment="1" applyProtection="1">
      <alignment/>
      <protection/>
    </xf>
    <xf numFmtId="214" fontId="4" fillId="0" borderId="0" xfId="0" applyNumberFormat="1" applyFont="1" applyBorder="1" applyAlignment="1" applyProtection="1">
      <alignment/>
      <protection/>
    </xf>
    <xf numFmtId="43" fontId="7" fillId="0" borderId="0" xfId="15" applyFont="1" applyAlignment="1" applyProtection="1" quotePrefix="1">
      <alignment horizontal="left"/>
      <protection/>
    </xf>
    <xf numFmtId="214" fontId="6" fillId="0" borderId="15" xfId="0" applyNumberFormat="1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37" fontId="7" fillId="0" borderId="35" xfId="0" applyNumberFormat="1" applyFont="1" applyBorder="1" applyAlignment="1" applyProtection="1">
      <alignment/>
      <protection/>
    </xf>
    <xf numFmtId="37" fontId="7" fillId="0" borderId="36" xfId="0" applyNumberFormat="1" applyFont="1" applyBorder="1" applyAlignment="1" applyProtection="1">
      <alignment/>
      <protection/>
    </xf>
    <xf numFmtId="214" fontId="7" fillId="0" borderId="15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centerContinuous"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 applyProtection="1">
      <alignment horizontal="center"/>
      <protection/>
    </xf>
    <xf numFmtId="0" fontId="16" fillId="0" borderId="0" xfId="0" applyFont="1" applyAlignment="1" quotePrefix="1">
      <alignment/>
    </xf>
    <xf numFmtId="37" fontId="7" fillId="0" borderId="0" xfId="0" applyNumberFormat="1" applyFont="1" applyAlignment="1">
      <alignment/>
    </xf>
    <xf numFmtId="43" fontId="0" fillId="0" borderId="0" xfId="15" applyAlignment="1">
      <alignment/>
    </xf>
    <xf numFmtId="214" fontId="6" fillId="0" borderId="14" xfId="0" applyNumberFormat="1" applyFont="1" applyBorder="1" applyAlignment="1" applyProtection="1">
      <alignment/>
      <protection/>
    </xf>
    <xf numFmtId="194" fontId="6" fillId="0" borderId="0" xfId="0" applyNumberFormat="1" applyFont="1" applyAlignment="1">
      <alignment/>
    </xf>
    <xf numFmtId="214" fontId="6" fillId="0" borderId="27" xfId="0" applyNumberFormat="1" applyFont="1" applyBorder="1" applyAlignment="1" applyProtection="1">
      <alignment/>
      <protection/>
    </xf>
    <xf numFmtId="0" fontId="10" fillId="0" borderId="37" xfId="0" applyFont="1" applyBorder="1" applyAlignment="1" quotePrefix="1">
      <alignment/>
    </xf>
    <xf numFmtId="14" fontId="10" fillId="0" borderId="0" xfId="0" applyNumberFormat="1" applyFont="1" applyAlignment="1" quotePrefix="1">
      <alignment/>
    </xf>
    <xf numFmtId="0" fontId="10" fillId="0" borderId="0" xfId="0" applyFont="1" applyAlignment="1" quotePrefix="1">
      <alignment/>
    </xf>
    <xf numFmtId="214" fontId="6" fillId="0" borderId="38" xfId="0" applyNumberFormat="1" applyFont="1" applyBorder="1" applyAlignment="1" applyProtection="1">
      <alignment/>
      <protection/>
    </xf>
    <xf numFmtId="215" fontId="6" fillId="0" borderId="39" xfId="0" applyNumberFormat="1" applyFont="1" applyBorder="1" applyAlignment="1" applyProtection="1">
      <alignment/>
      <protection/>
    </xf>
    <xf numFmtId="214" fontId="7" fillId="0" borderId="8" xfId="0" applyNumberFormat="1" applyFont="1" applyBorder="1" applyAlignment="1" applyProtection="1">
      <alignment/>
      <protection/>
    </xf>
    <xf numFmtId="212" fontId="7" fillId="0" borderId="16" xfId="15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left"/>
      <protection/>
    </xf>
    <xf numFmtId="214" fontId="7" fillId="0" borderId="40" xfId="0" applyNumberFormat="1" applyFont="1" applyBorder="1" applyAlignment="1" applyProtection="1">
      <alignment/>
      <protection/>
    </xf>
    <xf numFmtId="212" fontId="7" fillId="0" borderId="27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0" fillId="0" borderId="0" xfId="15" applyNumberFormat="1" applyAlignment="1">
      <alignment/>
    </xf>
    <xf numFmtId="2" fontId="12" fillId="0" borderId="0" xfId="0" applyNumberFormat="1" applyFont="1" applyAlignment="1">
      <alignment/>
    </xf>
    <xf numFmtId="214" fontId="7" fillId="0" borderId="4" xfId="0" applyNumberFormat="1" applyFont="1" applyFill="1" applyBorder="1" applyAlignment="1" applyProtection="1">
      <alignment/>
      <protection/>
    </xf>
    <xf numFmtId="214" fontId="7" fillId="0" borderId="41" xfId="0" applyNumberFormat="1" applyFont="1" applyBorder="1" applyAlignment="1" applyProtection="1">
      <alignment/>
      <protection/>
    </xf>
    <xf numFmtId="217" fontId="6" fillId="0" borderId="16" xfId="0" applyNumberFormat="1" applyFont="1" applyBorder="1" applyAlignment="1" applyProtection="1">
      <alignment/>
      <protection/>
    </xf>
    <xf numFmtId="212" fontId="7" fillId="0" borderId="8" xfId="0" applyNumberFormat="1" applyFont="1" applyBorder="1" applyAlignment="1">
      <alignment/>
    </xf>
    <xf numFmtId="214" fontId="7" fillId="0" borderId="27" xfId="0" applyNumberFormat="1" applyFont="1" applyBorder="1" applyAlignment="1" applyProtection="1">
      <alignment/>
      <protection/>
    </xf>
    <xf numFmtId="0" fontId="7" fillId="0" borderId="3" xfId="0" applyFont="1" applyFill="1" applyBorder="1" applyAlignment="1">
      <alignment horizontal="centerContinuous"/>
    </xf>
    <xf numFmtId="0" fontId="7" fillId="0" borderId="2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214" fontId="6" fillId="0" borderId="12" xfId="0" applyNumberFormat="1" applyFont="1" applyBorder="1" applyAlignment="1" applyProtection="1">
      <alignment/>
      <protection/>
    </xf>
    <xf numFmtId="214" fontId="6" fillId="0" borderId="9" xfId="0" applyNumberFormat="1" applyFont="1" applyFill="1" applyBorder="1" applyAlignment="1" applyProtection="1">
      <alignment/>
      <protection/>
    </xf>
    <xf numFmtId="212" fontId="6" fillId="0" borderId="22" xfId="15" applyNumberFormat="1" applyFont="1" applyFill="1" applyBorder="1" applyAlignment="1" applyProtection="1">
      <alignment/>
      <protection/>
    </xf>
    <xf numFmtId="213" fontId="6" fillId="0" borderId="22" xfId="15" applyNumberFormat="1" applyFont="1" applyFill="1" applyBorder="1" applyAlignment="1" applyProtection="1">
      <alignment/>
      <protection/>
    </xf>
    <xf numFmtId="215" fontId="6" fillId="0" borderId="9" xfId="0" applyNumberFormat="1" applyFont="1" applyFill="1" applyBorder="1" applyAlignment="1" applyProtection="1">
      <alignment/>
      <protection/>
    </xf>
    <xf numFmtId="215" fontId="6" fillId="0" borderId="28" xfId="0" applyNumberFormat="1" applyFont="1" applyFill="1" applyBorder="1" applyAlignment="1" applyProtection="1">
      <alignment/>
      <protection/>
    </xf>
    <xf numFmtId="214" fontId="6" fillId="0" borderId="42" xfId="0" applyNumberFormat="1" applyFont="1" applyFill="1" applyBorder="1" applyAlignment="1" applyProtection="1">
      <alignment/>
      <protection/>
    </xf>
    <xf numFmtId="215" fontId="6" fillId="0" borderId="9" xfId="15" applyNumberFormat="1" applyFont="1" applyFill="1" applyBorder="1" applyAlignment="1" applyProtection="1">
      <alignment/>
      <protection/>
    </xf>
    <xf numFmtId="215" fontId="6" fillId="0" borderId="43" xfId="15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212" fontId="7" fillId="0" borderId="0" xfId="15" applyNumberFormat="1" applyFont="1" applyBorder="1" applyAlignment="1" applyProtection="1">
      <alignment/>
      <protection/>
    </xf>
    <xf numFmtId="214" fontId="7" fillId="0" borderId="0" xfId="0" applyNumberFormat="1" applyFont="1" applyBorder="1" applyAlignment="1" applyProtection="1">
      <alignment horizontal="right"/>
      <protection/>
    </xf>
    <xf numFmtId="0" fontId="7" fillId="0" borderId="14" xfId="0" applyFont="1" applyBorder="1" applyAlignment="1" quotePrefix="1">
      <alignment horizontal="center"/>
    </xf>
    <xf numFmtId="0" fontId="7" fillId="0" borderId="28" xfId="0" applyFont="1" applyBorder="1" applyAlignment="1" quotePrefix="1">
      <alignment horizontal="center"/>
    </xf>
    <xf numFmtId="0" fontId="7" fillId="0" borderId="22" xfId="0" applyFont="1" applyBorder="1" applyAlignment="1" quotePrefix="1">
      <alignment horizontal="center"/>
    </xf>
    <xf numFmtId="0" fontId="17" fillId="0" borderId="0" xfId="0" applyFont="1" applyAlignment="1" quotePrefix="1">
      <alignment horizontal="center"/>
    </xf>
    <xf numFmtId="214" fontId="7" fillId="0" borderId="0" xfId="0" applyNumberFormat="1" applyFont="1" applyAlignment="1">
      <alignment horizontal="right"/>
    </xf>
    <xf numFmtId="0" fontId="7" fillId="0" borderId="0" xfId="0" applyFont="1" applyAlignment="1" quotePrefix="1">
      <alignment horizontal="right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6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81"/>
  <sheetViews>
    <sheetView showGridLines="0" showZeros="0" workbookViewId="0" topLeftCell="A1">
      <pane xSplit="2" ySplit="4" topLeftCell="M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9" sqref="R29"/>
    </sheetView>
  </sheetViews>
  <sheetFormatPr defaultColWidth="9.33203125" defaultRowHeight="21"/>
  <cols>
    <col min="2" max="2" width="45.16015625" style="0" customWidth="1"/>
    <col min="3" max="3" width="6.83203125" style="0" customWidth="1"/>
    <col min="4" max="4" width="7.33203125" style="0" customWidth="1"/>
    <col min="5" max="5" width="12" style="0" customWidth="1"/>
    <col min="6" max="6" width="16.16015625" style="0" customWidth="1"/>
    <col min="7" max="7" width="9.16015625" style="0" customWidth="1"/>
    <col min="8" max="8" width="11" style="0" customWidth="1"/>
    <col min="9" max="9" width="13" style="0" customWidth="1"/>
    <col min="10" max="10" width="8.5" style="0" customWidth="1"/>
    <col min="11" max="11" width="7.33203125" style="0" customWidth="1"/>
    <col min="12" max="12" width="11.5" style="0" customWidth="1"/>
    <col min="13" max="13" width="14.16015625" style="0" customWidth="1"/>
    <col min="14" max="14" width="8.83203125" style="0" customWidth="1"/>
    <col min="15" max="15" width="8.66015625" style="0" customWidth="1"/>
    <col min="16" max="16" width="12.33203125" style="0" customWidth="1"/>
    <col min="17" max="17" width="14.33203125" style="0" customWidth="1"/>
    <col min="18" max="18" width="19.66015625" style="0" customWidth="1"/>
    <col min="19" max="20" width="16.66015625" style="0" bestFit="1" customWidth="1"/>
    <col min="21" max="21" width="19" style="0" customWidth="1"/>
    <col min="22" max="22" width="10.16015625" style="0" customWidth="1"/>
    <col min="23" max="23" width="12.5" style="0" customWidth="1"/>
    <col min="24" max="24" width="25.33203125" style="0" customWidth="1"/>
    <col min="25" max="25" width="19.83203125" style="0" customWidth="1"/>
    <col min="26" max="26" width="21.83203125" style="0" customWidth="1"/>
    <col min="27" max="27" width="21.5" style="0" customWidth="1"/>
    <col min="28" max="28" width="21.83203125" style="0" customWidth="1"/>
    <col min="29" max="29" width="21.66015625" style="0" customWidth="1"/>
    <col min="30" max="30" width="27" style="0" customWidth="1"/>
    <col min="31" max="31" width="15.83203125" style="0" customWidth="1"/>
  </cols>
  <sheetData>
    <row r="1" spans="2:23" ht="34.5">
      <c r="B1" s="193" t="s">
        <v>95</v>
      </c>
      <c r="C1" s="38"/>
      <c r="D1" s="10"/>
      <c r="E1" s="38"/>
      <c r="F1" s="39"/>
      <c r="G1" s="38"/>
      <c r="H1" s="38"/>
      <c r="I1" s="38"/>
      <c r="J1" s="38"/>
      <c r="K1" s="10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1"/>
    </row>
    <row r="2" spans="2:23" ht="29.2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78"/>
      <c r="T2" s="195" t="s">
        <v>81</v>
      </c>
      <c r="U2" s="60"/>
      <c r="V2" s="60"/>
      <c r="W2" s="1"/>
    </row>
    <row r="3" spans="2:23" ht="29.25">
      <c r="B3" s="61" t="s">
        <v>0</v>
      </c>
      <c r="C3" s="250" t="s">
        <v>61</v>
      </c>
      <c r="D3" s="251"/>
      <c r="E3" s="251"/>
      <c r="F3" s="252"/>
      <c r="G3" s="62"/>
      <c r="H3" s="59" t="s">
        <v>2</v>
      </c>
      <c r="I3" s="59"/>
      <c r="J3" s="63" t="s">
        <v>3</v>
      </c>
      <c r="K3" s="60"/>
      <c r="L3" s="60"/>
      <c r="M3" s="60"/>
      <c r="N3" s="250" t="s">
        <v>62</v>
      </c>
      <c r="O3" s="251"/>
      <c r="P3" s="251"/>
      <c r="Q3" s="252"/>
      <c r="R3" s="235" t="s">
        <v>4</v>
      </c>
      <c r="S3" s="182" t="s">
        <v>5</v>
      </c>
      <c r="T3" s="64" t="s">
        <v>6</v>
      </c>
      <c r="U3" s="64" t="s">
        <v>7</v>
      </c>
      <c r="V3" s="64" t="s">
        <v>8</v>
      </c>
      <c r="W3" s="1"/>
    </row>
    <row r="4" spans="2:23" ht="29.25">
      <c r="B4" s="65" t="s">
        <v>9</v>
      </c>
      <c r="C4" s="67" t="s">
        <v>10</v>
      </c>
      <c r="D4" s="66" t="s">
        <v>11</v>
      </c>
      <c r="E4" s="63" t="s">
        <v>12</v>
      </c>
      <c r="F4" s="63" t="s">
        <v>13</v>
      </c>
      <c r="G4" s="63" t="s">
        <v>10</v>
      </c>
      <c r="H4" s="63" t="s">
        <v>12</v>
      </c>
      <c r="I4" s="63" t="s">
        <v>13</v>
      </c>
      <c r="J4" s="62" t="s">
        <v>10</v>
      </c>
      <c r="K4" s="66" t="s">
        <v>11</v>
      </c>
      <c r="L4" s="63" t="s">
        <v>12</v>
      </c>
      <c r="M4" s="67" t="s">
        <v>13</v>
      </c>
      <c r="N4" s="184" t="s">
        <v>10</v>
      </c>
      <c r="O4" s="185" t="s">
        <v>11</v>
      </c>
      <c r="P4" s="186" t="s">
        <v>12</v>
      </c>
      <c r="Q4" s="187" t="s">
        <v>13</v>
      </c>
      <c r="R4" s="236"/>
      <c r="S4" s="183"/>
      <c r="T4" s="68" t="s">
        <v>14</v>
      </c>
      <c r="U4" s="62"/>
      <c r="V4" s="62"/>
      <c r="W4" s="1"/>
    </row>
    <row r="5" spans="2:22" ht="29.25">
      <c r="B5" s="69" t="s">
        <v>15</v>
      </c>
      <c r="C5" s="70">
        <v>106</v>
      </c>
      <c r="D5" s="70">
        <v>141</v>
      </c>
      <c r="E5" s="71">
        <v>542.925</v>
      </c>
      <c r="F5" s="71">
        <v>3434.1</v>
      </c>
      <c r="G5" s="72">
        <v>14</v>
      </c>
      <c r="H5" s="73">
        <v>12.78</v>
      </c>
      <c r="I5" s="225">
        <v>81</v>
      </c>
      <c r="J5" s="74"/>
      <c r="K5" s="75"/>
      <c r="L5" s="73"/>
      <c r="M5" s="73"/>
      <c r="N5" s="129">
        <v>275</v>
      </c>
      <c r="O5" s="70">
        <v>336</v>
      </c>
      <c r="P5" s="73">
        <v>360.4</v>
      </c>
      <c r="Q5" s="135">
        <v>1382</v>
      </c>
      <c r="R5" s="231">
        <v>722.4</v>
      </c>
      <c r="S5" s="221">
        <v>12607.8</v>
      </c>
      <c r="T5" s="153"/>
      <c r="U5" s="73">
        <f aca="true" t="shared" si="0" ref="U5:U20">T5+S5+R5+Q5+M5+I5+F5</f>
        <v>18227.3</v>
      </c>
      <c r="V5" s="73">
        <f aca="true" t="shared" si="1" ref="V5:V20">U5*100/$U$21</f>
        <v>38.37318237224763</v>
      </c>
    </row>
    <row r="6" spans="2:22" ht="29.25">
      <c r="B6" s="77" t="s">
        <v>16</v>
      </c>
      <c r="C6" s="164"/>
      <c r="D6" s="70"/>
      <c r="E6" s="71"/>
      <c r="F6" s="165"/>
      <c r="G6" s="76"/>
      <c r="H6" s="73"/>
      <c r="I6" s="73"/>
      <c r="J6" s="72"/>
      <c r="K6" s="76"/>
      <c r="L6" s="73"/>
      <c r="M6" s="73"/>
      <c r="N6" s="16"/>
      <c r="O6" s="175"/>
      <c r="P6" s="176"/>
      <c r="Q6" s="177"/>
      <c r="R6" s="232"/>
      <c r="S6" s="222">
        <v>6810.2</v>
      </c>
      <c r="T6" s="73"/>
      <c r="U6" s="73">
        <f t="shared" si="0"/>
        <v>6810.2</v>
      </c>
      <c r="V6" s="73">
        <f t="shared" si="1"/>
        <v>14.337232974246369</v>
      </c>
    </row>
    <row r="7" spans="2:31" ht="29.25">
      <c r="B7" s="85" t="s">
        <v>20</v>
      </c>
      <c r="C7" s="100">
        <v>0</v>
      </c>
      <c r="D7" s="70">
        <v>18</v>
      </c>
      <c r="E7" s="163">
        <v>189.1</v>
      </c>
      <c r="F7" s="135">
        <v>4092.1</v>
      </c>
      <c r="G7" s="72"/>
      <c r="H7" s="73"/>
      <c r="I7" s="73"/>
      <c r="J7" s="74"/>
      <c r="K7" s="78"/>
      <c r="L7" s="73"/>
      <c r="M7" s="73"/>
      <c r="N7" s="167">
        <v>7</v>
      </c>
      <c r="O7" s="168">
        <v>9</v>
      </c>
      <c r="P7" s="169">
        <v>35.4</v>
      </c>
      <c r="Q7" s="170">
        <v>43</v>
      </c>
      <c r="R7" s="73">
        <v>29.2</v>
      </c>
      <c r="S7" s="73"/>
      <c r="T7" s="73"/>
      <c r="U7" s="73">
        <f t="shared" si="0"/>
        <v>4164.3</v>
      </c>
      <c r="V7" s="73">
        <f t="shared" si="1"/>
        <v>8.766928911728606</v>
      </c>
      <c r="Y7" s="5"/>
      <c r="Z7" s="5"/>
      <c r="AA7" s="5"/>
      <c r="AB7" s="5"/>
      <c r="AC7" s="5"/>
      <c r="AD7" s="5"/>
      <c r="AE7" s="4"/>
    </row>
    <row r="8" spans="2:31" ht="29.25">
      <c r="B8" s="77" t="s">
        <v>18</v>
      </c>
      <c r="C8" s="72"/>
      <c r="D8" s="76"/>
      <c r="E8" s="73"/>
      <c r="F8" s="73"/>
      <c r="G8" s="72"/>
      <c r="H8" s="73"/>
      <c r="I8" s="73"/>
      <c r="J8" s="74"/>
      <c r="K8" s="78"/>
      <c r="L8" s="73"/>
      <c r="M8" s="73"/>
      <c r="N8" s="72"/>
      <c r="O8" s="76"/>
      <c r="P8" s="73"/>
      <c r="Q8" s="73"/>
      <c r="R8" s="226">
        <v>189</v>
      </c>
      <c r="S8" s="73"/>
      <c r="T8" s="73">
        <v>6430.2</v>
      </c>
      <c r="U8" s="234">
        <f t="shared" si="0"/>
        <v>6619.2</v>
      </c>
      <c r="V8" s="73">
        <f t="shared" si="1"/>
        <v>13.935128557624088</v>
      </c>
      <c r="W8" s="1"/>
      <c r="X8" s="8"/>
      <c r="Y8" s="8"/>
      <c r="Z8" s="8"/>
      <c r="AA8" s="8"/>
      <c r="AB8" s="8"/>
      <c r="AC8" s="8"/>
      <c r="AD8" s="8"/>
      <c r="AE8" s="9"/>
    </row>
    <row r="9" spans="2:31" ht="29.25">
      <c r="B9" s="85" t="s">
        <v>67</v>
      </c>
      <c r="C9" s="72"/>
      <c r="D9" s="76"/>
      <c r="E9" s="73"/>
      <c r="F9" s="73"/>
      <c r="G9" s="72"/>
      <c r="H9" s="73"/>
      <c r="I9" s="73"/>
      <c r="J9" s="74"/>
      <c r="K9" s="81"/>
      <c r="L9" s="73"/>
      <c r="M9" s="73"/>
      <c r="N9" s="72"/>
      <c r="O9" s="76"/>
      <c r="P9" s="73"/>
      <c r="Q9" s="73"/>
      <c r="R9" s="73"/>
      <c r="S9" s="233"/>
      <c r="T9" s="233">
        <v>6823.8</v>
      </c>
      <c r="U9" s="73">
        <f t="shared" si="0"/>
        <v>6823.8</v>
      </c>
      <c r="V9" s="73">
        <f t="shared" si="1"/>
        <v>14.365864492916856</v>
      </c>
      <c r="W9" s="1"/>
      <c r="X9" s="8"/>
      <c r="Y9" s="8"/>
      <c r="Z9" s="8"/>
      <c r="AA9" s="8"/>
      <c r="AB9" s="8"/>
      <c r="AC9" s="8"/>
      <c r="AD9" s="8"/>
      <c r="AE9" s="9"/>
    </row>
    <row r="10" spans="2:31" ht="29.25">
      <c r="B10" s="77" t="s">
        <v>21</v>
      </c>
      <c r="C10" s="83"/>
      <c r="D10" s="76"/>
      <c r="E10" s="84"/>
      <c r="F10" s="84"/>
      <c r="G10" s="72"/>
      <c r="H10" s="73"/>
      <c r="I10" s="73"/>
      <c r="J10" s="72">
        <v>81</v>
      </c>
      <c r="K10" s="80">
        <v>291</v>
      </c>
      <c r="L10" s="73">
        <v>2381.39</v>
      </c>
      <c r="M10" s="73">
        <v>3969.4</v>
      </c>
      <c r="N10" s="72"/>
      <c r="O10" s="76"/>
      <c r="P10" s="73"/>
      <c r="Q10" s="73"/>
      <c r="R10" s="73"/>
      <c r="S10" s="73"/>
      <c r="T10" s="73"/>
      <c r="U10" s="73">
        <f t="shared" si="0"/>
        <v>3969.4</v>
      </c>
      <c r="V10" s="73">
        <f t="shared" si="1"/>
        <v>8.356613986075818</v>
      </c>
      <c r="W10" s="1"/>
      <c r="X10" s="8"/>
      <c r="Y10" s="8"/>
      <c r="Z10" s="8"/>
      <c r="AA10" s="8"/>
      <c r="AB10" s="8"/>
      <c r="AC10" s="8"/>
      <c r="AD10" s="8"/>
      <c r="AE10" s="9"/>
    </row>
    <row r="11" spans="2:31" ht="29.25">
      <c r="B11" s="77" t="s">
        <v>17</v>
      </c>
      <c r="C11" s="129">
        <v>0</v>
      </c>
      <c r="D11" s="70">
        <v>3</v>
      </c>
      <c r="E11" s="73">
        <v>21.4</v>
      </c>
      <c r="F11" s="73">
        <v>488.8</v>
      </c>
      <c r="G11" s="72"/>
      <c r="H11" s="73"/>
      <c r="I11" s="73"/>
      <c r="J11" s="74"/>
      <c r="K11" s="78"/>
      <c r="L11" s="73"/>
      <c r="M11" s="73"/>
      <c r="N11" s="129"/>
      <c r="O11" s="70"/>
      <c r="P11" s="159"/>
      <c r="Q11" s="73"/>
      <c r="R11" s="230">
        <v>161.9</v>
      </c>
      <c r="S11" s="73"/>
      <c r="T11" s="73"/>
      <c r="U11" s="73">
        <f t="shared" si="0"/>
        <v>650.7</v>
      </c>
      <c r="V11" s="73">
        <f t="shared" si="1"/>
        <v>1.3698918528592572</v>
      </c>
      <c r="W11" s="1"/>
      <c r="X11" s="8"/>
      <c r="Y11" s="8"/>
      <c r="Z11" s="8"/>
      <c r="AA11" s="8"/>
      <c r="AB11" s="8"/>
      <c r="AC11" s="8"/>
      <c r="AD11" s="8"/>
      <c r="AE11" s="9"/>
    </row>
    <row r="12" spans="2:31" ht="29.25">
      <c r="B12" s="85" t="s">
        <v>19</v>
      </c>
      <c r="C12" s="167"/>
      <c r="D12" s="168"/>
      <c r="E12" s="169"/>
      <c r="F12" s="170"/>
      <c r="G12" s="72"/>
      <c r="H12" s="73"/>
      <c r="I12" s="73"/>
      <c r="J12" s="74"/>
      <c r="K12" s="81"/>
      <c r="L12" s="73"/>
      <c r="M12" s="73"/>
      <c r="N12" s="72"/>
      <c r="O12" s="76"/>
      <c r="P12" s="73"/>
      <c r="Q12" s="73"/>
      <c r="R12" s="162"/>
      <c r="S12" s="75"/>
      <c r="T12" s="73"/>
      <c r="U12" s="73">
        <f t="shared" si="0"/>
        <v>0</v>
      </c>
      <c r="V12" s="73">
        <f t="shared" si="1"/>
        <v>0</v>
      </c>
      <c r="W12" s="1"/>
      <c r="X12" s="8"/>
      <c r="Y12" s="8"/>
      <c r="Z12" s="8"/>
      <c r="AA12" s="8"/>
      <c r="AB12" s="8"/>
      <c r="AC12" s="8"/>
      <c r="AD12" s="8"/>
      <c r="AE12" s="9"/>
    </row>
    <row r="13" spans="2:31" ht="29.25">
      <c r="B13" s="85" t="s">
        <v>88</v>
      </c>
      <c r="C13" s="83"/>
      <c r="D13" s="76"/>
      <c r="E13" s="84"/>
      <c r="F13" s="84"/>
      <c r="G13" s="160"/>
      <c r="H13" s="73"/>
      <c r="I13" s="73"/>
      <c r="J13" s="74"/>
      <c r="K13" s="78"/>
      <c r="L13" s="73"/>
      <c r="M13" s="73"/>
      <c r="N13" s="72"/>
      <c r="O13" s="76"/>
      <c r="P13" s="73"/>
      <c r="Q13" s="73"/>
      <c r="R13" s="73"/>
      <c r="S13" s="73"/>
      <c r="T13" s="73"/>
      <c r="U13" s="73">
        <f t="shared" si="0"/>
        <v>0</v>
      </c>
      <c r="V13" s="73">
        <f t="shared" si="1"/>
        <v>0</v>
      </c>
      <c r="W13" s="1"/>
      <c r="X13" s="8"/>
      <c r="Y13" s="8"/>
      <c r="Z13" s="8"/>
      <c r="AA13" s="8"/>
      <c r="AB13" s="8"/>
      <c r="AC13" s="8"/>
      <c r="AD13" s="8"/>
      <c r="AE13" s="9"/>
    </row>
    <row r="14" spans="2:31" ht="29.25">
      <c r="B14" s="77" t="s">
        <v>22</v>
      </c>
      <c r="C14" s="100"/>
      <c r="D14" s="70"/>
      <c r="E14" s="71"/>
      <c r="F14" s="71"/>
      <c r="G14" s="72"/>
      <c r="H14" s="73"/>
      <c r="I14" s="73"/>
      <c r="J14" s="74"/>
      <c r="K14" s="78"/>
      <c r="L14" s="73"/>
      <c r="M14" s="73"/>
      <c r="N14" s="72"/>
      <c r="O14" s="76"/>
      <c r="P14" s="73"/>
      <c r="Q14" s="73"/>
      <c r="R14" s="73">
        <v>0.3</v>
      </c>
      <c r="S14" s="73"/>
      <c r="T14" s="73"/>
      <c r="U14" s="73">
        <f t="shared" si="0"/>
        <v>0.3</v>
      </c>
      <c r="V14" s="73">
        <f t="shared" si="1"/>
        <v>0.0006315776177313311</v>
      </c>
      <c r="W14" s="1"/>
      <c r="X14" s="8"/>
      <c r="Y14" s="8"/>
      <c r="Z14" s="8"/>
      <c r="AA14" s="8"/>
      <c r="AB14" s="8"/>
      <c r="AC14" s="8"/>
      <c r="AD14" s="8"/>
      <c r="AE14" s="9"/>
    </row>
    <row r="15" spans="2:31" ht="29.25">
      <c r="B15" s="77" t="s">
        <v>23</v>
      </c>
      <c r="C15" s="72"/>
      <c r="D15" s="76"/>
      <c r="E15" s="73"/>
      <c r="F15" s="73"/>
      <c r="G15" s="160"/>
      <c r="H15" s="73"/>
      <c r="I15" s="73"/>
      <c r="J15" s="74"/>
      <c r="K15" s="78"/>
      <c r="L15" s="73"/>
      <c r="M15" s="73"/>
      <c r="N15" s="72">
        <v>9</v>
      </c>
      <c r="O15" s="76">
        <v>13</v>
      </c>
      <c r="P15" s="73">
        <v>6.2</v>
      </c>
      <c r="Q15" s="73">
        <v>20.8</v>
      </c>
      <c r="R15" s="73"/>
      <c r="S15" s="73"/>
      <c r="T15" s="73"/>
      <c r="U15" s="73">
        <f t="shared" si="0"/>
        <v>20.8</v>
      </c>
      <c r="V15" s="73">
        <f t="shared" si="1"/>
        <v>0.04378938149603895</v>
      </c>
      <c r="W15" s="1"/>
      <c r="X15" s="8"/>
      <c r="Y15" s="8"/>
      <c r="Z15" s="8"/>
      <c r="AA15" s="8"/>
      <c r="AB15" s="8"/>
      <c r="AC15" s="8"/>
      <c r="AD15" s="8"/>
      <c r="AE15" s="9"/>
    </row>
    <row r="16" spans="2:31" ht="29.25">
      <c r="B16" s="77" t="s">
        <v>24</v>
      </c>
      <c r="C16" s="74"/>
      <c r="D16" s="81"/>
      <c r="E16" s="131"/>
      <c r="F16" s="74"/>
      <c r="G16" s="72"/>
      <c r="H16" s="73"/>
      <c r="I16" s="73"/>
      <c r="J16" s="74"/>
      <c r="K16" s="78"/>
      <c r="L16" s="73"/>
      <c r="M16" s="73"/>
      <c r="N16" s="72">
        <v>137</v>
      </c>
      <c r="O16" s="76">
        <v>158</v>
      </c>
      <c r="P16" s="73">
        <v>254.74</v>
      </c>
      <c r="Q16" s="135">
        <v>95.5</v>
      </c>
      <c r="R16" s="124"/>
      <c r="S16" s="73"/>
      <c r="T16" s="73"/>
      <c r="U16" s="73">
        <f t="shared" si="0"/>
        <v>95.5</v>
      </c>
      <c r="V16" s="73">
        <f t="shared" si="1"/>
        <v>0.20105220831114037</v>
      </c>
      <c r="W16" s="1"/>
      <c r="X16" s="8"/>
      <c r="Y16" s="8"/>
      <c r="Z16" s="8"/>
      <c r="AA16" s="8"/>
      <c r="AB16" s="8"/>
      <c r="AC16" s="8"/>
      <c r="AD16" s="8"/>
      <c r="AE16" s="9"/>
    </row>
    <row r="17" spans="2:31" ht="29.25">
      <c r="B17" s="69" t="s">
        <v>83</v>
      </c>
      <c r="C17" s="78"/>
      <c r="D17" s="81"/>
      <c r="E17" s="133"/>
      <c r="F17" s="78"/>
      <c r="G17" s="72"/>
      <c r="H17" s="73"/>
      <c r="I17" s="73"/>
      <c r="J17" s="74"/>
      <c r="K17" s="81"/>
      <c r="L17" s="73"/>
      <c r="M17" s="73"/>
      <c r="N17" s="100">
        <v>9</v>
      </c>
      <c r="O17" s="223">
        <v>14</v>
      </c>
      <c r="P17" s="73">
        <v>43.1</v>
      </c>
      <c r="Q17" s="135">
        <v>57.1</v>
      </c>
      <c r="R17" s="73"/>
      <c r="S17" s="73"/>
      <c r="T17" s="73"/>
      <c r="U17" s="73">
        <f t="shared" si="0"/>
        <v>57.1</v>
      </c>
      <c r="V17" s="73">
        <f t="shared" si="1"/>
        <v>0.12021027324153</v>
      </c>
      <c r="W17" s="1"/>
      <c r="X17" s="8"/>
      <c r="Y17" s="8"/>
      <c r="Z17" s="8"/>
      <c r="AA17" s="8"/>
      <c r="AB17" s="8"/>
      <c r="AC17" s="8"/>
      <c r="AD17" s="8"/>
      <c r="AE17" s="9"/>
    </row>
    <row r="18" spans="2:31" ht="29.25">
      <c r="B18" s="69" t="s">
        <v>26</v>
      </c>
      <c r="C18" s="76"/>
      <c r="D18" s="76"/>
      <c r="E18" s="71"/>
      <c r="F18" s="75"/>
      <c r="G18" s="72"/>
      <c r="H18" s="74"/>
      <c r="I18" s="73"/>
      <c r="J18" s="74"/>
      <c r="K18" s="78"/>
      <c r="L18" s="73"/>
      <c r="M18" s="73"/>
      <c r="N18" s="72">
        <v>7</v>
      </c>
      <c r="O18" s="76">
        <v>7</v>
      </c>
      <c r="P18" s="73">
        <v>17.5</v>
      </c>
      <c r="Q18" s="73">
        <v>5.9</v>
      </c>
      <c r="R18" s="73"/>
      <c r="S18" s="73"/>
      <c r="T18" s="73"/>
      <c r="U18" s="73">
        <f t="shared" si="0"/>
        <v>5.9</v>
      </c>
      <c r="V18" s="73">
        <f t="shared" si="1"/>
        <v>0.01242102648204951</v>
      </c>
      <c r="W18" s="1"/>
      <c r="X18" s="8"/>
      <c r="Y18" s="8"/>
      <c r="Z18" s="8"/>
      <c r="AA18" s="8"/>
      <c r="AB18" s="8"/>
      <c r="AC18" s="8"/>
      <c r="AD18" s="8"/>
      <c r="AE18" s="9"/>
    </row>
    <row r="19" spans="2:31" ht="29.25">
      <c r="B19" s="86" t="s">
        <v>25</v>
      </c>
      <c r="C19" s="76"/>
      <c r="D19" s="76"/>
      <c r="E19" s="71"/>
      <c r="F19" s="75"/>
      <c r="G19" s="72"/>
      <c r="H19" s="73"/>
      <c r="I19" s="73"/>
      <c r="J19" s="74"/>
      <c r="K19" s="78"/>
      <c r="L19" s="73"/>
      <c r="M19" s="73"/>
      <c r="N19" s="72">
        <v>31</v>
      </c>
      <c r="O19" s="76">
        <v>35</v>
      </c>
      <c r="P19" s="73">
        <v>33.7</v>
      </c>
      <c r="Q19" s="73">
        <v>37</v>
      </c>
      <c r="R19" s="123"/>
      <c r="S19" s="73"/>
      <c r="T19" s="73"/>
      <c r="U19" s="73">
        <f t="shared" si="0"/>
        <v>37</v>
      </c>
      <c r="V19" s="73">
        <f t="shared" si="1"/>
        <v>0.07789457285353082</v>
      </c>
      <c r="W19" s="1"/>
      <c r="X19" s="8"/>
      <c r="Y19" s="8"/>
      <c r="Z19" s="8"/>
      <c r="AA19" s="8"/>
      <c r="AB19" s="8"/>
      <c r="AC19" s="8"/>
      <c r="AD19" s="8"/>
      <c r="AE19" s="9"/>
    </row>
    <row r="20" spans="2:31" ht="29.25">
      <c r="B20" s="192" t="s">
        <v>65</v>
      </c>
      <c r="C20" s="59"/>
      <c r="D20" s="59"/>
      <c r="E20" s="183"/>
      <c r="F20" s="201"/>
      <c r="G20" s="87"/>
      <c r="H20" s="89"/>
      <c r="I20" s="89"/>
      <c r="J20" s="90"/>
      <c r="K20" s="59"/>
      <c r="L20" s="89"/>
      <c r="M20" s="89"/>
      <c r="N20" s="87">
        <v>10</v>
      </c>
      <c r="O20" s="88">
        <v>11</v>
      </c>
      <c r="P20" s="89">
        <v>13.8</v>
      </c>
      <c r="Q20" s="89">
        <v>18.6</v>
      </c>
      <c r="R20" s="89"/>
      <c r="S20" s="89"/>
      <c r="T20" s="89"/>
      <c r="U20" s="204">
        <f t="shared" si="0"/>
        <v>18.6</v>
      </c>
      <c r="V20" s="89">
        <f t="shared" si="1"/>
        <v>0.03915781229934253</v>
      </c>
      <c r="W20" s="1"/>
      <c r="X20" s="8"/>
      <c r="Y20" s="8"/>
      <c r="Z20" s="8"/>
      <c r="AA20" s="8"/>
      <c r="AB20" s="8"/>
      <c r="AC20" s="8"/>
      <c r="AD20" s="8"/>
      <c r="AE20" s="9"/>
    </row>
    <row r="21" spans="2:31" ht="30" thickBot="1">
      <c r="B21" s="91" t="s">
        <v>7</v>
      </c>
      <c r="C21" s="92">
        <f>SUM(C5:C20)</f>
        <v>106</v>
      </c>
      <c r="D21" s="93">
        <f>SUM(D4:D20)</f>
        <v>162</v>
      </c>
      <c r="E21" s="188">
        <f aca="true" t="shared" si="2" ref="E21:U21">SUM(E5:E20)</f>
        <v>753.425</v>
      </c>
      <c r="F21" s="94">
        <f t="shared" si="2"/>
        <v>8015</v>
      </c>
      <c r="G21" s="155">
        <f t="shared" si="2"/>
        <v>14</v>
      </c>
      <c r="H21" s="94">
        <f t="shared" si="2"/>
        <v>12.78</v>
      </c>
      <c r="I21" s="94">
        <f t="shared" si="2"/>
        <v>81</v>
      </c>
      <c r="J21" s="189">
        <f t="shared" si="2"/>
        <v>81</v>
      </c>
      <c r="K21" s="190">
        <f t="shared" si="2"/>
        <v>291</v>
      </c>
      <c r="L21" s="191">
        <f t="shared" si="2"/>
        <v>2381.39</v>
      </c>
      <c r="M21" s="191">
        <f t="shared" si="2"/>
        <v>3969.4</v>
      </c>
      <c r="N21" s="202">
        <f t="shared" si="2"/>
        <v>485</v>
      </c>
      <c r="O21" s="203">
        <f t="shared" si="2"/>
        <v>583</v>
      </c>
      <c r="P21" s="191">
        <f t="shared" si="2"/>
        <v>764.84</v>
      </c>
      <c r="Q21" s="191">
        <f t="shared" si="2"/>
        <v>1659.8999999999999</v>
      </c>
      <c r="R21" s="191">
        <f t="shared" si="2"/>
        <v>1102.8</v>
      </c>
      <c r="S21" s="191">
        <f t="shared" si="2"/>
        <v>19418</v>
      </c>
      <c r="T21" s="191">
        <f t="shared" si="2"/>
        <v>13254</v>
      </c>
      <c r="U21" s="191">
        <f t="shared" si="2"/>
        <v>47500.100000000006</v>
      </c>
      <c r="V21" s="94">
        <f>SUM(V4:V20)</f>
        <v>99.99999999999997</v>
      </c>
      <c r="W21" s="1"/>
      <c r="X21" s="8"/>
      <c r="Y21" s="8"/>
      <c r="Z21" s="8"/>
      <c r="AA21" s="8"/>
      <c r="AB21" s="8"/>
      <c r="AC21" s="8"/>
      <c r="AD21" s="8"/>
      <c r="AE21" s="9"/>
    </row>
    <row r="22" spans="2:31" ht="30.75" thickBot="1" thickTop="1">
      <c r="B22" s="96" t="s">
        <v>97</v>
      </c>
      <c r="C22" s="92"/>
      <c r="D22" s="93"/>
      <c r="E22" s="152"/>
      <c r="F22" s="94">
        <f>F21*32.5</f>
        <v>260487.5</v>
      </c>
      <c r="G22" s="92"/>
      <c r="H22" s="95"/>
      <c r="I22" s="94">
        <f>I21*32.5</f>
        <v>2632.5</v>
      </c>
      <c r="J22" s="92"/>
      <c r="K22" s="93"/>
      <c r="L22" s="94"/>
      <c r="M22" s="94">
        <f>M21*32.5</f>
        <v>129005.5</v>
      </c>
      <c r="N22" s="136"/>
      <c r="O22" s="148"/>
      <c r="P22" s="143"/>
      <c r="Q22" s="94">
        <f>Q21*32.5</f>
        <v>53946.74999999999</v>
      </c>
      <c r="R22" s="94">
        <f>R21*32.5</f>
        <v>35841</v>
      </c>
      <c r="S22" s="94">
        <v>631085.0650000001</v>
      </c>
      <c r="T22" s="94">
        <f>T21*32.5</f>
        <v>430755</v>
      </c>
      <c r="U22" s="94">
        <f>U21*32.5</f>
        <v>1543753.2500000002</v>
      </c>
      <c r="V22" s="94"/>
      <c r="W22" s="1"/>
      <c r="X22" s="9"/>
      <c r="Y22" s="9"/>
      <c r="Z22" s="9"/>
      <c r="AA22" s="9"/>
      <c r="AB22" s="9"/>
      <c r="AC22" s="9"/>
      <c r="AD22" s="9"/>
      <c r="AE22" s="9"/>
    </row>
    <row r="23" spans="2:31" ht="30.75" thickBot="1" thickTop="1">
      <c r="B23" s="98" t="s">
        <v>27</v>
      </c>
      <c r="C23" s="92"/>
      <c r="D23" s="93"/>
      <c r="E23" s="94"/>
      <c r="F23" s="154">
        <f>F21*100/$U$21</f>
        <v>16.873648687055393</v>
      </c>
      <c r="G23" s="92"/>
      <c r="H23" s="94"/>
      <c r="I23" s="154">
        <f>I21*100/$U$21</f>
        <v>0.17052595678745938</v>
      </c>
      <c r="J23" s="94"/>
      <c r="K23" s="97"/>
      <c r="L23" s="94"/>
      <c r="M23" s="154">
        <f>M21*100/$U$21</f>
        <v>8.356613986075818</v>
      </c>
      <c r="N23" s="94"/>
      <c r="O23" s="142"/>
      <c r="P23" s="94"/>
      <c r="Q23" s="154">
        <f>Q21*100/$U$21</f>
        <v>3.4945189589074546</v>
      </c>
      <c r="R23" s="154">
        <f>R21*100/$U$21</f>
        <v>2.3216793227803727</v>
      </c>
      <c r="S23" s="154">
        <f>S21*100/$U$21</f>
        <v>40.87991393702328</v>
      </c>
      <c r="T23" s="154">
        <f>T21*100/$U$21</f>
        <v>27.903099151370203</v>
      </c>
      <c r="U23" s="154">
        <f>U21*100/$U$21</f>
        <v>100.00000000000001</v>
      </c>
      <c r="V23" s="154"/>
      <c r="W23" s="101"/>
      <c r="X23" s="9"/>
      <c r="Y23" s="9"/>
      <c r="Z23" s="9"/>
      <c r="AA23" s="9"/>
      <c r="AB23" s="9"/>
      <c r="AC23" s="9"/>
      <c r="AD23" s="9"/>
      <c r="AE23" s="9"/>
    </row>
    <row r="24" spans="2:31" ht="30" thickTop="1">
      <c r="B24" s="82" t="s">
        <v>86</v>
      </c>
      <c r="R24" s="156" t="s">
        <v>91</v>
      </c>
      <c r="U24" s="216"/>
      <c r="V24" s="216"/>
      <c r="W24" s="1"/>
      <c r="X24" s="9"/>
      <c r="Y24" s="9"/>
      <c r="Z24" s="9"/>
      <c r="AA24" s="9"/>
      <c r="AB24" s="9"/>
      <c r="AC24" s="9"/>
      <c r="AD24" s="9"/>
      <c r="AE24" s="9"/>
    </row>
    <row r="25" spans="2:31" ht="29.25">
      <c r="B25" s="79" t="s">
        <v>96</v>
      </c>
      <c r="C25" s="80"/>
      <c r="D25" s="80"/>
      <c r="E25" s="99"/>
      <c r="F25" s="99"/>
      <c r="G25" s="80"/>
      <c r="H25" s="81"/>
      <c r="I25" s="81"/>
      <c r="J25" s="81"/>
      <c r="K25" s="81"/>
      <c r="L25" s="81"/>
      <c r="M25" s="81"/>
      <c r="N25" s="81"/>
      <c r="O25" s="81"/>
      <c r="P25" s="99"/>
      <c r="R25" s="157"/>
      <c r="T25" s="217" t="s">
        <v>102</v>
      </c>
      <c r="U25" s="61"/>
      <c r="V25" s="61"/>
      <c r="X25" s="9"/>
      <c r="Y25" s="9"/>
      <c r="Z25" s="9"/>
      <c r="AA25" s="9"/>
      <c r="AB25" s="9"/>
      <c r="AC25" s="9"/>
      <c r="AD25" s="9"/>
      <c r="AE25" s="9"/>
    </row>
    <row r="26" spans="2:31" ht="29.25">
      <c r="B26" s="79" t="s">
        <v>79</v>
      </c>
      <c r="C26" s="80"/>
      <c r="D26" s="80"/>
      <c r="E26" s="99"/>
      <c r="F26" s="99"/>
      <c r="G26" s="80"/>
      <c r="H26" s="81"/>
      <c r="I26" s="81"/>
      <c r="J26" s="81"/>
      <c r="K26" s="81"/>
      <c r="L26" s="81"/>
      <c r="M26" s="81"/>
      <c r="N26" s="211"/>
      <c r="O26" s="81"/>
      <c r="P26" s="99"/>
      <c r="S26" s="61"/>
      <c r="T26" s="61"/>
      <c r="U26" s="207"/>
      <c r="V26" s="61"/>
      <c r="X26" s="9"/>
      <c r="Y26" s="9"/>
      <c r="Z26" s="9"/>
      <c r="AA26" s="9"/>
      <c r="AB26" s="9"/>
      <c r="AC26" s="9"/>
      <c r="AD26" s="9"/>
      <c r="AE26" s="9"/>
    </row>
    <row r="27" spans="2:31" ht="29.25">
      <c r="B27" s="79" t="s">
        <v>78</v>
      </c>
      <c r="C27" s="80"/>
      <c r="D27" s="80"/>
      <c r="E27" s="99"/>
      <c r="F27" s="99"/>
      <c r="G27" s="80"/>
      <c r="H27" s="81"/>
      <c r="I27" s="81"/>
      <c r="J27" s="81"/>
      <c r="K27" s="81"/>
      <c r="L27" s="81"/>
      <c r="M27" s="81"/>
      <c r="N27" s="81"/>
      <c r="O27" s="81"/>
      <c r="P27" s="99"/>
      <c r="Q27" s="122"/>
      <c r="R27" s="2"/>
      <c r="S27" s="2"/>
      <c r="T27" s="247"/>
      <c r="U27" s="61"/>
      <c r="V27" s="61"/>
      <c r="X27" s="9"/>
      <c r="Y27" s="9"/>
      <c r="Z27" s="9"/>
      <c r="AA27" s="9"/>
      <c r="AB27" s="9"/>
      <c r="AC27" s="9"/>
      <c r="AD27" s="9"/>
      <c r="AE27" s="9"/>
    </row>
    <row r="28" spans="2:23" ht="29.25">
      <c r="B28" s="224"/>
      <c r="C28" s="80"/>
      <c r="D28" s="80"/>
      <c r="E28" s="99"/>
      <c r="F28" s="99"/>
      <c r="G28" s="81"/>
      <c r="H28" s="81"/>
      <c r="I28" s="81"/>
      <c r="J28" s="81"/>
      <c r="K28" s="81"/>
      <c r="L28" s="81"/>
      <c r="M28" s="81"/>
      <c r="N28" s="80"/>
      <c r="O28" s="80"/>
      <c r="P28" s="99"/>
      <c r="Q28" s="99"/>
      <c r="R28" s="75"/>
      <c r="S28" s="248"/>
      <c r="T28" s="249"/>
      <c r="U28" s="99"/>
      <c r="V28" s="99"/>
      <c r="W28" s="1"/>
    </row>
    <row r="29" spans="2:23" ht="26.25">
      <c r="B29" s="1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1"/>
    </row>
    <row r="30" spans="2:23" ht="23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3:23" ht="23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S31" s="37"/>
      <c r="T31" s="1"/>
      <c r="U31" s="1"/>
      <c r="V31" s="1"/>
      <c r="W31" s="1"/>
    </row>
    <row r="32" ht="21">
      <c r="S32" s="212"/>
    </row>
    <row r="33" ht="21">
      <c r="S33" s="212"/>
    </row>
    <row r="34" spans="18:19" ht="29.25">
      <c r="R34" s="99"/>
      <c r="S34" s="212"/>
    </row>
    <row r="35" ht="21">
      <c r="S35" s="212"/>
    </row>
    <row r="36" ht="21">
      <c r="S36" s="212"/>
    </row>
    <row r="37" ht="21">
      <c r="S37" s="212"/>
    </row>
    <row r="38" ht="21">
      <c r="S38" s="212"/>
    </row>
    <row r="39" ht="21">
      <c r="S39" s="212"/>
    </row>
    <row r="40" ht="21">
      <c r="S40" s="212"/>
    </row>
    <row r="41" ht="21">
      <c r="S41" s="212"/>
    </row>
    <row r="42" ht="21">
      <c r="S42" s="212"/>
    </row>
    <row r="43" ht="21">
      <c r="S43" s="212"/>
    </row>
    <row r="44" ht="21">
      <c r="S44" s="212"/>
    </row>
    <row r="45" spans="14:19" ht="23.25">
      <c r="N45" s="2"/>
      <c r="O45" s="2"/>
      <c r="P45" s="2"/>
      <c r="Q45" s="197"/>
      <c r="R45" s="198"/>
      <c r="S45" s="196"/>
    </row>
    <row r="46" spans="14:19" ht="21">
      <c r="N46" s="2"/>
      <c r="O46" s="2"/>
      <c r="P46" s="2"/>
      <c r="Q46" s="2"/>
      <c r="R46" s="2"/>
      <c r="S46" s="212"/>
    </row>
    <row r="47" spans="14:19" ht="23.25">
      <c r="N47" s="197"/>
      <c r="O47" s="197"/>
      <c r="P47" s="198"/>
      <c r="Q47" s="198"/>
      <c r="R47" s="2"/>
      <c r="S47" s="212"/>
    </row>
    <row r="48" ht="21">
      <c r="S48" s="212"/>
    </row>
    <row r="49" ht="21">
      <c r="S49" s="212"/>
    </row>
    <row r="50" ht="21">
      <c r="S50" s="212"/>
    </row>
    <row r="51" ht="21">
      <c r="S51" s="212"/>
    </row>
    <row r="52" ht="21">
      <c r="S52" s="212"/>
    </row>
    <row r="53" ht="21">
      <c r="S53" s="212"/>
    </row>
    <row r="54" ht="21">
      <c r="S54" s="212"/>
    </row>
    <row r="55" ht="21">
      <c r="S55" s="212"/>
    </row>
    <row r="56" ht="21">
      <c r="S56" s="212"/>
    </row>
    <row r="57" ht="21">
      <c r="S57" s="212"/>
    </row>
    <row r="58" ht="21">
      <c r="S58" s="212"/>
    </row>
    <row r="59" ht="21">
      <c r="S59" s="212"/>
    </row>
    <row r="60" ht="21">
      <c r="S60" s="212"/>
    </row>
    <row r="61" ht="21">
      <c r="S61" s="212"/>
    </row>
    <row r="62" ht="21">
      <c r="S62" s="212"/>
    </row>
    <row r="63" ht="21">
      <c r="S63" s="212"/>
    </row>
    <row r="64" ht="21">
      <c r="S64" s="212"/>
    </row>
    <row r="65" ht="21">
      <c r="S65" s="212"/>
    </row>
    <row r="66" ht="21">
      <c r="S66" s="212"/>
    </row>
    <row r="67" ht="21">
      <c r="S67" s="212"/>
    </row>
    <row r="68" ht="21">
      <c r="S68" s="212"/>
    </row>
    <row r="69" ht="21">
      <c r="S69" s="212"/>
    </row>
    <row r="70" ht="21">
      <c r="S70" s="212"/>
    </row>
    <row r="71" ht="21">
      <c r="S71" s="212"/>
    </row>
    <row r="72" ht="21">
      <c r="S72" s="212"/>
    </row>
    <row r="73" ht="21">
      <c r="S73" s="212"/>
    </row>
    <row r="74" ht="21">
      <c r="S74" s="212"/>
    </row>
    <row r="75" ht="21">
      <c r="S75" s="212"/>
    </row>
    <row r="76" ht="21">
      <c r="S76" s="212"/>
    </row>
    <row r="77" ht="21">
      <c r="S77" s="212"/>
    </row>
    <row r="78" ht="21">
      <c r="S78" s="212"/>
    </row>
    <row r="79" ht="21">
      <c r="S79" s="212"/>
    </row>
    <row r="80" ht="21">
      <c r="S80" s="212"/>
    </row>
    <row r="81" ht="21">
      <c r="S81" s="212"/>
    </row>
  </sheetData>
  <mergeCells count="2">
    <mergeCell ref="N3:Q3"/>
    <mergeCell ref="C3:F3"/>
  </mergeCells>
  <printOptions horizontalCentered="1" verticalCentered="1"/>
  <pageMargins left="0.1968503937007874" right="0.1968503937007874" top="0.4724409448818898" bottom="0.03937007874015748" header="0.35433070866141736" footer="0.03937007874015748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showGridLines="0" showZeros="0" workbookViewId="0" topLeftCell="A1">
      <pane xSplit="1" ySplit="4" topLeftCell="J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4" sqref="A34"/>
    </sheetView>
  </sheetViews>
  <sheetFormatPr defaultColWidth="9.33203125" defaultRowHeight="21"/>
  <cols>
    <col min="1" max="1" width="62" style="0" customWidth="1"/>
    <col min="2" max="2" width="8.5" style="0" customWidth="1"/>
    <col min="3" max="3" width="5.83203125" style="0" customWidth="1"/>
    <col min="4" max="4" width="12" style="0" customWidth="1"/>
    <col min="5" max="5" width="13.33203125" style="0" customWidth="1"/>
    <col min="6" max="6" width="10" style="0" customWidth="1"/>
    <col min="7" max="7" width="10.83203125" style="0" customWidth="1"/>
    <col min="8" max="8" width="11.5" style="0" customWidth="1"/>
    <col min="9" max="9" width="7.33203125" style="0" customWidth="1"/>
    <col min="10" max="10" width="7.66015625" style="0" customWidth="1"/>
    <col min="11" max="11" width="10.66015625" style="0" customWidth="1"/>
    <col min="12" max="12" width="13.16015625" style="0" customWidth="1"/>
    <col min="13" max="13" width="8.16015625" style="0" customWidth="1"/>
    <col min="14" max="14" width="8.33203125" style="0" customWidth="1"/>
    <col min="15" max="15" width="9.66015625" style="0" customWidth="1"/>
    <col min="16" max="16" width="12.66015625" style="0" customWidth="1"/>
    <col min="17" max="17" width="17" style="0" customWidth="1"/>
    <col min="18" max="18" width="12.5" style="0" customWidth="1"/>
    <col min="19" max="19" width="15.66015625" style="0" customWidth="1"/>
    <col min="20" max="20" width="16" style="0" customWidth="1"/>
    <col min="21" max="21" width="11" style="0" customWidth="1"/>
    <col min="23" max="23" width="13.83203125" style="0" customWidth="1"/>
  </cols>
  <sheetData>
    <row r="1" spans="1:21" ht="34.5">
      <c r="A1" s="253" t="s">
        <v>94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1" ht="26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 t="s">
        <v>81</v>
      </c>
      <c r="T2" s="6"/>
      <c r="U2" s="6"/>
    </row>
    <row r="3" spans="1:21" ht="26.25">
      <c r="A3" s="10" t="s">
        <v>28</v>
      </c>
      <c r="B3" s="11" t="s">
        <v>29</v>
      </c>
      <c r="C3" s="13" t="s">
        <v>1</v>
      </c>
      <c r="D3" s="6"/>
      <c r="E3" s="13"/>
      <c r="F3" s="11"/>
      <c r="G3" s="6" t="s">
        <v>2</v>
      </c>
      <c r="H3" s="6"/>
      <c r="I3" s="256" t="s">
        <v>3</v>
      </c>
      <c r="J3" s="257"/>
      <c r="K3" s="257"/>
      <c r="L3" s="258"/>
      <c r="M3" s="256" t="s">
        <v>87</v>
      </c>
      <c r="N3" s="257"/>
      <c r="O3" s="257"/>
      <c r="P3" s="258"/>
      <c r="Q3" s="14" t="s">
        <v>4</v>
      </c>
      <c r="R3" s="14" t="s">
        <v>5</v>
      </c>
      <c r="S3" s="14" t="s">
        <v>6</v>
      </c>
      <c r="T3" s="14" t="s">
        <v>7</v>
      </c>
      <c r="U3" s="14" t="s">
        <v>8</v>
      </c>
    </row>
    <row r="4" spans="1:21" s="2" customFormat="1" ht="26.25">
      <c r="A4" s="6"/>
      <c r="B4" s="40" t="s">
        <v>10</v>
      </c>
      <c r="C4" s="42" t="s">
        <v>11</v>
      </c>
      <c r="D4" s="12" t="s">
        <v>12</v>
      </c>
      <c r="E4" s="12" t="s">
        <v>13</v>
      </c>
      <c r="F4" s="12" t="s">
        <v>10</v>
      </c>
      <c r="G4" s="12" t="s">
        <v>12</v>
      </c>
      <c r="H4" s="12" t="s">
        <v>13</v>
      </c>
      <c r="I4" s="12" t="s">
        <v>10</v>
      </c>
      <c r="J4" s="47" t="s">
        <v>11</v>
      </c>
      <c r="K4" s="12" t="s">
        <v>12</v>
      </c>
      <c r="L4" s="12" t="s">
        <v>13</v>
      </c>
      <c r="M4" s="126" t="s">
        <v>10</v>
      </c>
      <c r="N4" s="173" t="s">
        <v>11</v>
      </c>
      <c r="O4" s="125" t="s">
        <v>12</v>
      </c>
      <c r="P4" s="174" t="s">
        <v>13</v>
      </c>
      <c r="Q4" s="11"/>
      <c r="R4" s="11"/>
      <c r="S4" s="15" t="s">
        <v>30</v>
      </c>
      <c r="T4" s="11"/>
      <c r="U4" s="11"/>
    </row>
    <row r="5" spans="1:23" s="2" customFormat="1" ht="26.25">
      <c r="A5" s="9" t="s">
        <v>31</v>
      </c>
      <c r="B5" s="29">
        <v>2</v>
      </c>
      <c r="C5" s="32">
        <v>2</v>
      </c>
      <c r="D5" s="18">
        <v>0.4</v>
      </c>
      <c r="E5" s="18">
        <v>2.5</v>
      </c>
      <c r="F5" s="29"/>
      <c r="G5" s="102"/>
      <c r="H5" s="18"/>
      <c r="I5" s="16"/>
      <c r="J5" s="17">
        <v>1</v>
      </c>
      <c r="K5" s="18">
        <v>8.5</v>
      </c>
      <c r="L5" s="18">
        <v>26.7</v>
      </c>
      <c r="M5" s="16">
        <v>33</v>
      </c>
      <c r="N5" s="17">
        <v>38</v>
      </c>
      <c r="O5" s="18">
        <v>40.34</v>
      </c>
      <c r="P5" s="18">
        <v>101.8</v>
      </c>
      <c r="Q5" s="18"/>
      <c r="R5" s="18">
        <v>532.9</v>
      </c>
      <c r="S5" s="18"/>
      <c r="T5" s="18">
        <f aca="true" t="shared" si="0" ref="T5:T28">S5+R5+Q5+P5+L5+H5+E5</f>
        <v>663.9</v>
      </c>
      <c r="U5" s="21">
        <f aca="true" t="shared" si="1" ref="U5:U28">T5*100/$T$29</f>
        <v>1.3976812680394357</v>
      </c>
      <c r="V5" s="137"/>
      <c r="W5" s="35"/>
    </row>
    <row r="6" spans="1:22" ht="26.25">
      <c r="A6" s="9" t="s">
        <v>32</v>
      </c>
      <c r="B6" s="29">
        <v>3</v>
      </c>
      <c r="C6" s="32">
        <v>3</v>
      </c>
      <c r="D6" s="18">
        <v>13</v>
      </c>
      <c r="E6" s="18">
        <v>82.2</v>
      </c>
      <c r="F6" s="29"/>
      <c r="G6" s="102"/>
      <c r="H6" s="18"/>
      <c r="I6" s="16"/>
      <c r="J6" s="17"/>
      <c r="K6" s="18"/>
      <c r="L6" s="18">
        <v>0</v>
      </c>
      <c r="M6" s="16">
        <v>22</v>
      </c>
      <c r="N6" s="17">
        <v>24</v>
      </c>
      <c r="O6" s="18">
        <v>15.4</v>
      </c>
      <c r="P6" s="18">
        <v>40.1</v>
      </c>
      <c r="Q6" s="18"/>
      <c r="R6" s="18">
        <v>489.5</v>
      </c>
      <c r="S6" s="18"/>
      <c r="T6" s="18">
        <f>S6+R6+Q6+P6+L6+H6+E6</f>
        <v>611.8000000000001</v>
      </c>
      <c r="U6" s="21">
        <f t="shared" si="1"/>
        <v>1.2879972884267614</v>
      </c>
      <c r="V6" s="31">
        <f>550.2-543.7</f>
        <v>6.5</v>
      </c>
    </row>
    <row r="7" spans="1:22" ht="26.25">
      <c r="A7" s="9" t="s">
        <v>33</v>
      </c>
      <c r="B7" s="19">
        <v>2</v>
      </c>
      <c r="C7" s="9">
        <v>4</v>
      </c>
      <c r="D7" s="18">
        <v>32.9</v>
      </c>
      <c r="E7" s="18">
        <v>208.1</v>
      </c>
      <c r="F7" s="19"/>
      <c r="G7" s="36"/>
      <c r="H7" s="18"/>
      <c r="I7" s="16"/>
      <c r="J7" s="17"/>
      <c r="K7" s="18"/>
      <c r="L7" s="18">
        <v>0</v>
      </c>
      <c r="M7" s="16"/>
      <c r="N7" s="17">
        <v>1</v>
      </c>
      <c r="O7" s="18">
        <v>8.7</v>
      </c>
      <c r="P7" s="18">
        <v>7.1</v>
      </c>
      <c r="Q7" s="18"/>
      <c r="R7" s="18"/>
      <c r="S7" s="18"/>
      <c r="T7" s="18">
        <f t="shared" si="0"/>
        <v>215.2</v>
      </c>
      <c r="U7" s="21">
        <f t="shared" si="1"/>
        <v>0.4530516777859415</v>
      </c>
      <c r="V7" s="31"/>
    </row>
    <row r="8" spans="1:22" ht="26.25">
      <c r="A8" s="9" t="s">
        <v>34</v>
      </c>
      <c r="B8" s="19">
        <v>3</v>
      </c>
      <c r="C8" s="9">
        <v>8</v>
      </c>
      <c r="D8" s="18">
        <v>44.925</v>
      </c>
      <c r="E8" s="18">
        <v>328.8</v>
      </c>
      <c r="F8" s="19"/>
      <c r="G8" s="36"/>
      <c r="H8" s="18"/>
      <c r="I8" s="16"/>
      <c r="J8" s="17"/>
      <c r="K8" s="18"/>
      <c r="L8" s="18">
        <v>0</v>
      </c>
      <c r="M8" s="16">
        <v>41</v>
      </c>
      <c r="N8" s="17">
        <v>43</v>
      </c>
      <c r="O8" s="18">
        <v>21.6</v>
      </c>
      <c r="P8" s="18">
        <v>98.9</v>
      </c>
      <c r="Q8" s="18"/>
      <c r="R8" s="18">
        <v>67.4</v>
      </c>
      <c r="S8" s="36"/>
      <c r="T8" s="18">
        <f t="shared" si="0"/>
        <v>495.1</v>
      </c>
      <c r="U8" s="21">
        <f t="shared" si="1"/>
        <v>1.0423135951292735</v>
      </c>
      <c r="V8" s="31"/>
    </row>
    <row r="9" spans="1:22" ht="26.25">
      <c r="A9" s="9" t="s">
        <v>35</v>
      </c>
      <c r="B9" s="19"/>
      <c r="C9" s="9"/>
      <c r="D9" s="18"/>
      <c r="E9" s="18">
        <v>0</v>
      </c>
      <c r="F9" s="19"/>
      <c r="G9" s="36"/>
      <c r="H9" s="18"/>
      <c r="I9" s="16"/>
      <c r="J9" s="17"/>
      <c r="K9" s="18"/>
      <c r="L9" s="18">
        <v>0</v>
      </c>
      <c r="M9" s="16">
        <v>3</v>
      </c>
      <c r="N9" s="17">
        <v>3</v>
      </c>
      <c r="O9" s="18">
        <v>0.6</v>
      </c>
      <c r="P9" s="18">
        <v>3.9</v>
      </c>
      <c r="Q9" s="18">
        <v>84</v>
      </c>
      <c r="R9" s="18">
        <v>363</v>
      </c>
      <c r="S9" s="48">
        <v>1507.1</v>
      </c>
      <c r="T9" s="18">
        <f t="shared" si="0"/>
        <v>1958</v>
      </c>
      <c r="U9" s="21">
        <f t="shared" si="1"/>
        <v>4.122096585059821</v>
      </c>
      <c r="V9" s="31"/>
    </row>
    <row r="10" spans="1:23" ht="26.25">
      <c r="A10" s="9" t="s">
        <v>36</v>
      </c>
      <c r="B10" s="29">
        <v>7</v>
      </c>
      <c r="C10" s="32">
        <v>17</v>
      </c>
      <c r="D10" s="18">
        <v>123</v>
      </c>
      <c r="E10" s="18">
        <v>1620.3</v>
      </c>
      <c r="F10" s="29">
        <v>3</v>
      </c>
      <c r="G10" s="102">
        <v>1.8</v>
      </c>
      <c r="H10" s="18">
        <v>11.4</v>
      </c>
      <c r="I10" s="16"/>
      <c r="J10" s="17">
        <v>1</v>
      </c>
      <c r="K10" s="18">
        <v>12</v>
      </c>
      <c r="L10" s="43">
        <v>37.6</v>
      </c>
      <c r="M10" s="16">
        <v>82</v>
      </c>
      <c r="N10" s="17">
        <v>114</v>
      </c>
      <c r="O10" s="18">
        <v>159.5</v>
      </c>
      <c r="P10" s="43">
        <v>401</v>
      </c>
      <c r="Q10" s="18">
        <v>30.7</v>
      </c>
      <c r="R10" s="18">
        <v>10424.3</v>
      </c>
      <c r="S10" s="19"/>
      <c r="T10" s="18">
        <f t="shared" si="0"/>
        <v>12525.3</v>
      </c>
      <c r="U10" s="21">
        <f t="shared" si="1"/>
        <v>26.368997117900804</v>
      </c>
      <c r="V10" s="31"/>
      <c r="W10" s="149"/>
    </row>
    <row r="11" spans="1:22" ht="26.25">
      <c r="A11" s="138" t="s">
        <v>69</v>
      </c>
      <c r="B11" s="29"/>
      <c r="C11" s="32"/>
      <c r="D11" s="18"/>
      <c r="E11" s="18">
        <v>0</v>
      </c>
      <c r="F11" s="29"/>
      <c r="G11" s="102"/>
      <c r="H11" s="18"/>
      <c r="I11" s="16"/>
      <c r="J11" s="17"/>
      <c r="K11" s="18"/>
      <c r="L11" s="18">
        <v>0</v>
      </c>
      <c r="M11" s="16">
        <v>12</v>
      </c>
      <c r="N11" s="17">
        <v>14</v>
      </c>
      <c r="O11" s="18">
        <v>11.9</v>
      </c>
      <c r="P11" s="18">
        <v>33.2</v>
      </c>
      <c r="Q11" s="18"/>
      <c r="R11" s="18">
        <v>56.4</v>
      </c>
      <c r="S11" s="18"/>
      <c r="T11" s="18">
        <f t="shared" si="0"/>
        <v>89.6</v>
      </c>
      <c r="U11" s="21">
        <f t="shared" si="1"/>
        <v>0.1886311818290909</v>
      </c>
      <c r="V11" s="31"/>
    </row>
    <row r="12" spans="1:22" ht="26.25">
      <c r="A12" s="9" t="s">
        <v>37</v>
      </c>
      <c r="B12" s="29"/>
      <c r="C12" s="32"/>
      <c r="D12" s="18"/>
      <c r="E12" s="18">
        <v>0</v>
      </c>
      <c r="F12" s="29"/>
      <c r="G12" s="102"/>
      <c r="H12" s="18"/>
      <c r="I12" s="16"/>
      <c r="J12" s="17"/>
      <c r="K12" s="18"/>
      <c r="L12" s="18">
        <v>0</v>
      </c>
      <c r="M12" s="16">
        <v>17</v>
      </c>
      <c r="N12" s="17">
        <v>23</v>
      </c>
      <c r="O12" s="18">
        <v>46.4</v>
      </c>
      <c r="P12" s="18">
        <v>34.4</v>
      </c>
      <c r="Q12" s="18">
        <v>0.3</v>
      </c>
      <c r="R12" s="18"/>
      <c r="S12" s="19"/>
      <c r="T12" s="18">
        <f t="shared" si="0"/>
        <v>34.699999999999996</v>
      </c>
      <c r="U12" s="21">
        <f t="shared" si="1"/>
        <v>0.07305247778425729</v>
      </c>
      <c r="V12" s="31"/>
    </row>
    <row r="13" spans="1:22" ht="26.25">
      <c r="A13" s="9" t="s">
        <v>38</v>
      </c>
      <c r="B13" s="29">
        <v>9</v>
      </c>
      <c r="C13" s="32">
        <v>12</v>
      </c>
      <c r="D13" s="18">
        <v>23.6</v>
      </c>
      <c r="E13" s="18">
        <v>149.3</v>
      </c>
      <c r="F13" s="29"/>
      <c r="G13" s="102"/>
      <c r="H13" s="18"/>
      <c r="I13" s="16">
        <f>1+27</f>
        <v>28</v>
      </c>
      <c r="J13" s="17">
        <f>4+68+4+1</f>
        <v>77</v>
      </c>
      <c r="K13" s="18">
        <f>32.8+12+47.7+482.2</f>
        <v>574.7</v>
      </c>
      <c r="L13" s="18">
        <v>840.1</v>
      </c>
      <c r="M13" s="16">
        <v>27</v>
      </c>
      <c r="N13" s="17">
        <v>31</v>
      </c>
      <c r="O13" s="18">
        <v>53.6</v>
      </c>
      <c r="P13" s="18">
        <v>97.4</v>
      </c>
      <c r="Q13" s="18"/>
      <c r="R13" s="18">
        <v>127.9</v>
      </c>
      <c r="S13" s="18">
        <v>123.1</v>
      </c>
      <c r="T13" s="18">
        <f t="shared" si="0"/>
        <v>1337.8</v>
      </c>
      <c r="U13" s="114">
        <f t="shared" si="1"/>
        <v>2.8164151233365824</v>
      </c>
      <c r="V13" s="166"/>
    </row>
    <row r="14" spans="1:22" ht="26.25">
      <c r="A14" s="9" t="s">
        <v>39</v>
      </c>
      <c r="B14" s="29"/>
      <c r="C14" s="32"/>
      <c r="D14" s="18"/>
      <c r="E14" s="18">
        <v>0</v>
      </c>
      <c r="F14" s="19"/>
      <c r="G14" s="36"/>
      <c r="H14" s="18"/>
      <c r="I14" s="16"/>
      <c r="J14" s="17"/>
      <c r="K14" s="18"/>
      <c r="L14" s="18">
        <v>0</v>
      </c>
      <c r="M14" s="16">
        <v>7</v>
      </c>
      <c r="N14" s="17">
        <v>8</v>
      </c>
      <c r="O14" s="18">
        <v>7.6</v>
      </c>
      <c r="P14" s="18">
        <v>16</v>
      </c>
      <c r="Q14" s="18"/>
      <c r="R14" s="18"/>
      <c r="S14" s="48">
        <v>1000</v>
      </c>
      <c r="T14" s="18">
        <f t="shared" si="0"/>
        <v>1016</v>
      </c>
      <c r="U14" s="114">
        <f t="shared" si="1"/>
        <v>2.1389428653834415</v>
      </c>
      <c r="V14" s="166"/>
    </row>
    <row r="15" spans="1:22" ht="26.25">
      <c r="A15" s="138" t="s">
        <v>70</v>
      </c>
      <c r="B15" s="29">
        <v>21</v>
      </c>
      <c r="C15" s="32">
        <v>26</v>
      </c>
      <c r="D15" s="18">
        <v>137.4</v>
      </c>
      <c r="E15" s="18">
        <v>869.1</v>
      </c>
      <c r="F15" s="29">
        <v>2</v>
      </c>
      <c r="G15" s="102">
        <v>7.04</v>
      </c>
      <c r="H15" s="18">
        <v>44.5</v>
      </c>
      <c r="I15" s="16"/>
      <c r="J15" s="17">
        <v>1</v>
      </c>
      <c r="K15" s="18">
        <v>3.2</v>
      </c>
      <c r="L15" s="18">
        <v>10</v>
      </c>
      <c r="M15" s="16">
        <v>15</v>
      </c>
      <c r="N15" s="17">
        <v>16</v>
      </c>
      <c r="O15" s="18">
        <v>19.8</v>
      </c>
      <c r="P15" s="18">
        <v>48.9</v>
      </c>
      <c r="Q15" s="18">
        <v>433.1</v>
      </c>
      <c r="R15" s="18">
        <v>87.9</v>
      </c>
      <c r="S15" s="18"/>
      <c r="T15" s="18">
        <f t="shared" si="0"/>
        <v>1493.5</v>
      </c>
      <c r="U15" s="21">
        <f t="shared" si="1"/>
        <v>3.1442039069391434</v>
      </c>
      <c r="V15" s="31"/>
    </row>
    <row r="16" spans="1:22" ht="26.25">
      <c r="A16" s="9" t="s">
        <v>40</v>
      </c>
      <c r="B16" s="29"/>
      <c r="C16" s="32">
        <v>13</v>
      </c>
      <c r="D16" s="18">
        <v>134.1</v>
      </c>
      <c r="E16" s="18">
        <v>2901.9</v>
      </c>
      <c r="F16" s="171">
        <v>4</v>
      </c>
      <c r="G16" s="102">
        <v>1.84</v>
      </c>
      <c r="H16" s="18">
        <v>11.6</v>
      </c>
      <c r="I16" s="16">
        <f>2+5+9+34</f>
        <v>50</v>
      </c>
      <c r="J16" s="17">
        <f>20+31+29+9+83</f>
        <v>172</v>
      </c>
      <c r="K16" s="18">
        <f>212.9+325.4+279.96+1.8+616.7</f>
        <v>1436.76</v>
      </c>
      <c r="L16" s="18">
        <v>2287.9</v>
      </c>
      <c r="M16" s="16">
        <v>65</v>
      </c>
      <c r="N16" s="17">
        <v>79</v>
      </c>
      <c r="O16" s="18">
        <v>134.1</v>
      </c>
      <c r="P16" s="18">
        <v>208.1</v>
      </c>
      <c r="Q16" s="18">
        <v>29.2</v>
      </c>
      <c r="R16" s="18">
        <v>1949.1</v>
      </c>
      <c r="S16" s="19">
        <v>65.8</v>
      </c>
      <c r="T16" s="18">
        <f t="shared" si="0"/>
        <v>7453.6</v>
      </c>
      <c r="U16" s="21">
        <f t="shared" si="1"/>
        <v>15.691756438407499</v>
      </c>
      <c r="V16" s="31"/>
    </row>
    <row r="17" spans="1:22" ht="26.25">
      <c r="A17" s="9" t="s">
        <v>41</v>
      </c>
      <c r="B17" s="29">
        <v>17</v>
      </c>
      <c r="C17" s="32">
        <v>26</v>
      </c>
      <c r="D17" s="18">
        <v>33.3</v>
      </c>
      <c r="E17" s="18">
        <v>210.6</v>
      </c>
      <c r="F17" s="29">
        <v>1</v>
      </c>
      <c r="G17" s="102">
        <v>0.1</v>
      </c>
      <c r="H17" s="18">
        <v>0.8</v>
      </c>
      <c r="I17" s="16"/>
      <c r="J17" s="17">
        <f>3+2</f>
        <v>5</v>
      </c>
      <c r="K17" s="18">
        <v>50.1</v>
      </c>
      <c r="L17" s="18">
        <v>121.4</v>
      </c>
      <c r="M17" s="16">
        <v>30</v>
      </c>
      <c r="N17" s="17">
        <v>47</v>
      </c>
      <c r="O17" s="18">
        <v>74.3</v>
      </c>
      <c r="P17" s="18">
        <v>138</v>
      </c>
      <c r="Q17" s="18">
        <v>89.1</v>
      </c>
      <c r="R17" s="18">
        <v>301.7</v>
      </c>
      <c r="S17" s="19">
        <v>866.5</v>
      </c>
      <c r="T17" s="18">
        <f t="shared" si="0"/>
        <v>1728.1</v>
      </c>
      <c r="U17" s="21">
        <f t="shared" si="1"/>
        <v>3.6380976040050443</v>
      </c>
      <c r="V17" s="31"/>
    </row>
    <row r="18" spans="1:22" ht="26.25">
      <c r="A18" s="9" t="s">
        <v>42</v>
      </c>
      <c r="B18" s="29">
        <v>6</v>
      </c>
      <c r="C18" s="32">
        <v>9</v>
      </c>
      <c r="D18" s="18">
        <v>40.3</v>
      </c>
      <c r="E18" s="18">
        <v>365.5</v>
      </c>
      <c r="F18" s="29">
        <v>4</v>
      </c>
      <c r="G18" s="102">
        <v>2</v>
      </c>
      <c r="H18" s="18">
        <v>12.7</v>
      </c>
      <c r="I18" s="16">
        <v>1</v>
      </c>
      <c r="J18" s="17">
        <f>5+1</f>
        <v>6</v>
      </c>
      <c r="K18" s="18">
        <f>45.4+5.7</f>
        <v>51.1</v>
      </c>
      <c r="L18" s="18">
        <v>154.4</v>
      </c>
      <c r="M18" s="16">
        <v>12</v>
      </c>
      <c r="N18" s="17">
        <v>14</v>
      </c>
      <c r="O18" s="18">
        <v>24.2</v>
      </c>
      <c r="P18" s="18">
        <v>36.2</v>
      </c>
      <c r="Q18" s="18">
        <v>159.5</v>
      </c>
      <c r="R18" s="18"/>
      <c r="S18" s="19"/>
      <c r="T18" s="18">
        <f t="shared" si="0"/>
        <v>728.3</v>
      </c>
      <c r="U18" s="21">
        <f t="shared" si="1"/>
        <v>1.5332599299790948</v>
      </c>
      <c r="V18" s="31"/>
    </row>
    <row r="19" spans="1:22" ht="26.25">
      <c r="A19" s="138" t="s">
        <v>68</v>
      </c>
      <c r="B19" s="29"/>
      <c r="C19" s="32"/>
      <c r="D19" s="18"/>
      <c r="E19" s="18">
        <v>0</v>
      </c>
      <c r="F19" s="29"/>
      <c r="G19" s="102"/>
      <c r="H19" s="18"/>
      <c r="I19" s="16"/>
      <c r="J19" s="17">
        <f>2+10</f>
        <v>12</v>
      </c>
      <c r="K19" s="18">
        <f>15.2+90.2</f>
        <v>105.4</v>
      </c>
      <c r="L19" s="18">
        <v>110.8</v>
      </c>
      <c r="M19" s="16">
        <v>4</v>
      </c>
      <c r="N19" s="17">
        <v>4</v>
      </c>
      <c r="O19" s="18">
        <v>4.8</v>
      </c>
      <c r="P19" s="18">
        <v>3.8</v>
      </c>
      <c r="Q19" s="18"/>
      <c r="R19" s="18">
        <v>231.9</v>
      </c>
      <c r="S19" s="19"/>
      <c r="T19" s="18">
        <f t="shared" si="0"/>
        <v>346.5</v>
      </c>
      <c r="U19" s="21">
        <f t="shared" si="1"/>
        <v>0.7294721484796874</v>
      </c>
      <c r="V19" s="31"/>
    </row>
    <row r="20" spans="1:22" ht="26.25">
      <c r="A20" s="138" t="s">
        <v>71</v>
      </c>
      <c r="B20" s="29">
        <v>22</v>
      </c>
      <c r="C20" s="32">
        <v>23</v>
      </c>
      <c r="D20" s="18">
        <v>62.4</v>
      </c>
      <c r="E20" s="18">
        <v>592.9</v>
      </c>
      <c r="F20" s="29"/>
      <c r="G20" s="102"/>
      <c r="H20" s="18"/>
      <c r="I20" s="16"/>
      <c r="J20" s="17">
        <v>6</v>
      </c>
      <c r="K20" s="18">
        <v>64.5</v>
      </c>
      <c r="L20" s="18">
        <v>202.1</v>
      </c>
      <c r="M20" s="16">
        <v>52</v>
      </c>
      <c r="N20" s="17">
        <v>54</v>
      </c>
      <c r="O20" s="18">
        <v>36.7</v>
      </c>
      <c r="P20" s="18">
        <v>133.1</v>
      </c>
      <c r="Q20" s="18">
        <v>9.7</v>
      </c>
      <c r="R20" s="18">
        <v>214.4</v>
      </c>
      <c r="S20" s="19">
        <v>246.2</v>
      </c>
      <c r="T20" s="18">
        <f t="shared" si="0"/>
        <v>1398.4</v>
      </c>
      <c r="U20" s="21">
        <f t="shared" si="1"/>
        <v>2.9439938021183116</v>
      </c>
      <c r="V20" s="31"/>
    </row>
    <row r="21" spans="1:22" ht="26.25">
      <c r="A21" s="138" t="s">
        <v>72</v>
      </c>
      <c r="B21" s="29">
        <v>12</v>
      </c>
      <c r="C21" s="32">
        <v>16</v>
      </c>
      <c r="D21" s="112">
        <v>91.6</v>
      </c>
      <c r="E21" s="18">
        <v>579.4</v>
      </c>
      <c r="F21" s="29"/>
      <c r="G21" s="102"/>
      <c r="H21" s="18"/>
      <c r="I21" s="16">
        <f>1+1</f>
        <v>2</v>
      </c>
      <c r="J21" s="17">
        <f>5+1+4</f>
        <v>10</v>
      </c>
      <c r="K21" s="18">
        <f>27.5+5.43+42.2</f>
        <v>75.13</v>
      </c>
      <c r="L21" s="18">
        <v>178.4</v>
      </c>
      <c r="M21" s="16">
        <v>18</v>
      </c>
      <c r="N21" s="17">
        <v>18</v>
      </c>
      <c r="O21" s="18">
        <v>10.6</v>
      </c>
      <c r="P21" s="18">
        <v>46.7</v>
      </c>
      <c r="Q21" s="18"/>
      <c r="R21" s="18">
        <v>276.7</v>
      </c>
      <c r="S21" s="19"/>
      <c r="T21" s="18">
        <f t="shared" si="0"/>
        <v>1081.1999999999998</v>
      </c>
      <c r="U21" s="21">
        <f t="shared" si="1"/>
        <v>2.276205734303717</v>
      </c>
      <c r="V21" s="31"/>
    </row>
    <row r="22" spans="1:22" ht="26.25">
      <c r="A22" s="138" t="s">
        <v>73</v>
      </c>
      <c r="B22" s="29"/>
      <c r="C22" s="32"/>
      <c r="D22" s="18"/>
      <c r="E22" s="18">
        <v>0</v>
      </c>
      <c r="F22" s="29"/>
      <c r="G22" s="102"/>
      <c r="H22" s="18"/>
      <c r="I22" s="16"/>
      <c r="J22" s="17"/>
      <c r="K22" s="18"/>
      <c r="L22" s="18">
        <v>0</v>
      </c>
      <c r="M22" s="16">
        <v>8</v>
      </c>
      <c r="N22" s="17">
        <v>8</v>
      </c>
      <c r="O22" s="18">
        <v>7.8</v>
      </c>
      <c r="P22" s="18">
        <v>19.1</v>
      </c>
      <c r="Q22" s="18"/>
      <c r="R22" s="18"/>
      <c r="S22" s="19"/>
      <c r="T22" s="18">
        <f t="shared" si="0"/>
        <v>19.1</v>
      </c>
      <c r="U22" s="21">
        <f t="shared" si="1"/>
        <v>0.040210441662228084</v>
      </c>
      <c r="V22" s="31"/>
    </row>
    <row r="23" spans="1:22" ht="26.25">
      <c r="A23" s="138" t="s">
        <v>76</v>
      </c>
      <c r="B23" s="29"/>
      <c r="C23" s="32">
        <v>1</v>
      </c>
      <c r="D23" s="18">
        <v>12</v>
      </c>
      <c r="E23" s="18">
        <v>75.9</v>
      </c>
      <c r="F23" s="29"/>
      <c r="G23" s="102"/>
      <c r="H23" s="18"/>
      <c r="I23" s="16"/>
      <c r="J23" s="17"/>
      <c r="K23" s="18"/>
      <c r="L23" s="18">
        <v>0</v>
      </c>
      <c r="M23" s="16">
        <v>10</v>
      </c>
      <c r="N23" s="17">
        <v>13</v>
      </c>
      <c r="O23" s="18">
        <v>38.6</v>
      </c>
      <c r="P23" s="18">
        <v>53.1</v>
      </c>
      <c r="Q23" s="18"/>
      <c r="R23" s="18"/>
      <c r="S23" s="19"/>
      <c r="T23" s="18">
        <f t="shared" si="0"/>
        <v>129</v>
      </c>
      <c r="U23" s="21">
        <f t="shared" si="1"/>
        <v>0.2715783756244724</v>
      </c>
      <c r="V23" s="31"/>
    </row>
    <row r="24" spans="1:22" ht="26.25">
      <c r="A24" s="138" t="s">
        <v>74</v>
      </c>
      <c r="B24" s="29"/>
      <c r="C24" s="32"/>
      <c r="D24" s="18"/>
      <c r="E24" s="18">
        <v>0</v>
      </c>
      <c r="F24" s="29"/>
      <c r="G24" s="102"/>
      <c r="H24" s="18"/>
      <c r="I24" s="16"/>
      <c r="J24" s="17"/>
      <c r="K24" s="18"/>
      <c r="L24" s="18">
        <v>0</v>
      </c>
      <c r="M24" s="16">
        <v>16</v>
      </c>
      <c r="N24" s="17">
        <v>18</v>
      </c>
      <c r="O24" s="18">
        <v>31.1</v>
      </c>
      <c r="P24" s="18">
        <v>86.1</v>
      </c>
      <c r="Q24" s="18"/>
      <c r="R24" s="18"/>
      <c r="S24" s="19"/>
      <c r="T24" s="18">
        <f t="shared" si="0"/>
        <v>86.1</v>
      </c>
      <c r="U24" s="21">
        <f t="shared" si="1"/>
        <v>0.18126277628889204</v>
      </c>
      <c r="V24" s="31"/>
    </row>
    <row r="25" spans="1:22" ht="26.25">
      <c r="A25" s="138" t="s">
        <v>75</v>
      </c>
      <c r="B25" s="29"/>
      <c r="C25" s="32"/>
      <c r="D25" s="18"/>
      <c r="E25" s="18">
        <v>0</v>
      </c>
      <c r="F25" s="29"/>
      <c r="G25" s="102"/>
      <c r="H25" s="18"/>
      <c r="I25" s="16"/>
      <c r="J25" s="17"/>
      <c r="K25" s="18"/>
      <c r="L25" s="18">
        <v>0</v>
      </c>
      <c r="M25" s="16">
        <v>6</v>
      </c>
      <c r="N25" s="17">
        <v>7</v>
      </c>
      <c r="O25" s="18">
        <v>12.5</v>
      </c>
      <c r="P25" s="18">
        <v>35.4</v>
      </c>
      <c r="Q25" s="18"/>
      <c r="R25" s="18"/>
      <c r="S25" s="19"/>
      <c r="T25" s="18">
        <f t="shared" si="0"/>
        <v>35.4</v>
      </c>
      <c r="U25" s="21">
        <f t="shared" si="1"/>
        <v>0.07452615889229706</v>
      </c>
      <c r="V25" s="31"/>
    </row>
    <row r="26" spans="1:22" ht="26.25">
      <c r="A26" s="9" t="s">
        <v>43</v>
      </c>
      <c r="B26" s="19">
        <v>2</v>
      </c>
      <c r="C26" s="9">
        <v>2</v>
      </c>
      <c r="D26" s="18">
        <v>4.5</v>
      </c>
      <c r="E26" s="18">
        <v>28.5</v>
      </c>
      <c r="F26" s="19"/>
      <c r="G26" s="19"/>
      <c r="H26" s="18"/>
      <c r="I26" s="16"/>
      <c r="J26" s="17"/>
      <c r="K26" s="18"/>
      <c r="L26" s="18">
        <v>0</v>
      </c>
      <c r="M26" s="16">
        <v>5</v>
      </c>
      <c r="N26" s="17">
        <v>6</v>
      </c>
      <c r="O26" s="18">
        <v>4.7</v>
      </c>
      <c r="P26" s="18">
        <v>17.6</v>
      </c>
      <c r="Q26" s="18"/>
      <c r="R26" s="18">
        <v>3940.1</v>
      </c>
      <c r="S26" s="18"/>
      <c r="T26" s="18">
        <f t="shared" si="0"/>
        <v>3986.2</v>
      </c>
      <c r="U26" s="21">
        <f t="shared" si="1"/>
        <v>8.391982332668773</v>
      </c>
      <c r="V26" s="31"/>
    </row>
    <row r="27" spans="1:22" ht="26.25">
      <c r="A27" s="7" t="s">
        <v>44</v>
      </c>
      <c r="B27" s="19"/>
      <c r="C27" s="9"/>
      <c r="D27" s="18"/>
      <c r="E27" s="18">
        <v>0</v>
      </c>
      <c r="F27" s="19"/>
      <c r="G27" s="19"/>
      <c r="H27" s="18"/>
      <c r="I27" s="53"/>
      <c r="J27" s="30"/>
      <c r="K27" s="46"/>
      <c r="L27" s="215">
        <v>0</v>
      </c>
      <c r="M27" s="53"/>
      <c r="N27" s="30"/>
      <c r="O27" s="46"/>
      <c r="P27" s="215"/>
      <c r="Q27" s="21">
        <v>267.2</v>
      </c>
      <c r="R27" s="18">
        <v>354.8</v>
      </c>
      <c r="S27" s="54">
        <v>2621.5</v>
      </c>
      <c r="T27" s="18">
        <f t="shared" si="0"/>
        <v>3243.5</v>
      </c>
      <c r="U27" s="21">
        <f t="shared" si="1"/>
        <v>6.828406677038575</v>
      </c>
      <c r="V27" s="31"/>
    </row>
    <row r="28" spans="1:22" ht="26.25">
      <c r="A28" s="6" t="s">
        <v>45</v>
      </c>
      <c r="B28" s="147"/>
      <c r="C28" s="9"/>
      <c r="D28" s="150"/>
      <c r="E28" s="161"/>
      <c r="F28" s="49"/>
      <c r="G28" s="50"/>
      <c r="H28" s="50"/>
      <c r="I28" s="49"/>
      <c r="J28" s="30"/>
      <c r="K28" s="50"/>
      <c r="L28" s="50"/>
      <c r="M28" s="49"/>
      <c r="N28" s="220"/>
      <c r="O28" s="50"/>
      <c r="P28" s="50"/>
      <c r="Q28" s="50"/>
      <c r="R28" s="50"/>
      <c r="S28" s="56">
        <v>6823.8</v>
      </c>
      <c r="T28" s="18">
        <f t="shared" si="0"/>
        <v>6823.8</v>
      </c>
      <c r="U28" s="21">
        <f t="shared" si="1"/>
        <v>14.365864492916858</v>
      </c>
      <c r="V28" s="137"/>
    </row>
    <row r="29" spans="1:21" ht="26.25">
      <c r="A29" s="51" t="s">
        <v>7</v>
      </c>
      <c r="B29" s="22">
        <f aca="true" t="shared" si="2" ref="B29:J29">SUM(B5:B28)</f>
        <v>106</v>
      </c>
      <c r="C29" s="144">
        <f t="shared" si="2"/>
        <v>162</v>
      </c>
      <c r="D29" s="145">
        <f t="shared" si="2"/>
        <v>753.425</v>
      </c>
      <c r="E29" s="240">
        <f t="shared" si="2"/>
        <v>8015</v>
      </c>
      <c r="F29" s="241">
        <f t="shared" si="2"/>
        <v>14</v>
      </c>
      <c r="G29" s="240">
        <f t="shared" si="2"/>
        <v>12.78</v>
      </c>
      <c r="H29" s="240">
        <f t="shared" si="2"/>
        <v>81</v>
      </c>
      <c r="I29" s="242">
        <f t="shared" si="2"/>
        <v>81</v>
      </c>
      <c r="J29" s="243">
        <f t="shared" si="2"/>
        <v>291</v>
      </c>
      <c r="K29" s="244">
        <f>SUM(K5:K28)</f>
        <v>2381.3900000000003</v>
      </c>
      <c r="L29" s="244">
        <f>SUM(L5:L27)</f>
        <v>3969.4000000000005</v>
      </c>
      <c r="M29" s="245">
        <f>SUM(M5:M28)</f>
        <v>485</v>
      </c>
      <c r="N29" s="246">
        <f>SUM(N5:N28)</f>
        <v>583</v>
      </c>
      <c r="O29" s="239">
        <f aca="true" t="shared" si="3" ref="O29:U29">SUM(O5:O28)</f>
        <v>764.84</v>
      </c>
      <c r="P29" s="239">
        <f t="shared" si="3"/>
        <v>1659.8999999999996</v>
      </c>
      <c r="Q29" s="239">
        <f t="shared" si="3"/>
        <v>1102.8000000000002</v>
      </c>
      <c r="R29" s="239">
        <f t="shared" si="3"/>
        <v>19417.999999999996</v>
      </c>
      <c r="S29" s="239">
        <f t="shared" si="3"/>
        <v>13254</v>
      </c>
      <c r="T29" s="140">
        <f t="shared" si="3"/>
        <v>47500.1</v>
      </c>
      <c r="U29" s="141">
        <f t="shared" si="3"/>
        <v>100</v>
      </c>
    </row>
    <row r="30" spans="1:21" ht="27" thickBot="1">
      <c r="A30" s="33" t="s">
        <v>98</v>
      </c>
      <c r="B30" s="23"/>
      <c r="C30" s="24"/>
      <c r="D30" s="25"/>
      <c r="E30" s="25">
        <f>E29*32.5</f>
        <v>260487.5</v>
      </c>
      <c r="F30" s="23"/>
      <c r="G30" s="25"/>
      <c r="H30" s="25">
        <f>H29*32.5</f>
        <v>2632.5</v>
      </c>
      <c r="I30" s="27"/>
      <c r="J30" s="26"/>
      <c r="K30" s="27"/>
      <c r="L30" s="25">
        <f>L29*32.5</f>
        <v>129005.50000000001</v>
      </c>
      <c r="M30" s="25"/>
      <c r="N30" s="219"/>
      <c r="O30" s="25"/>
      <c r="P30" s="25">
        <f>P29*32.5</f>
        <v>53946.749999999985</v>
      </c>
      <c r="Q30" s="25">
        <f>Q29*32.5</f>
        <v>35841.00000000001</v>
      </c>
      <c r="R30" s="25">
        <v>631085.065</v>
      </c>
      <c r="S30" s="25">
        <f>S29*32.5</f>
        <v>430755</v>
      </c>
      <c r="T30" s="25">
        <f>T29*32.5</f>
        <v>1543753.25</v>
      </c>
      <c r="U30" s="25"/>
    </row>
    <row r="31" spans="1:21" ht="27.75" thickBot="1" thickTop="1">
      <c r="A31" s="34" t="s">
        <v>27</v>
      </c>
      <c r="B31" s="23"/>
      <c r="C31" s="24"/>
      <c r="D31" s="25"/>
      <c r="E31" s="25">
        <f>E29*100/$T$29</f>
        <v>16.873648687055397</v>
      </c>
      <c r="F31" s="23"/>
      <c r="G31" s="25"/>
      <c r="H31" s="25">
        <f>H29*100/$T$29</f>
        <v>0.1705259567874594</v>
      </c>
      <c r="I31" s="27"/>
      <c r="J31" s="26"/>
      <c r="K31" s="27"/>
      <c r="L31" s="25">
        <f>L29*100/$T$29</f>
        <v>8.35661398607582</v>
      </c>
      <c r="M31" s="25"/>
      <c r="N31" s="41"/>
      <c r="O31" s="25"/>
      <c r="P31" s="25">
        <f>P29*100/$T$29</f>
        <v>3.4945189589074546</v>
      </c>
      <c r="Q31" s="25">
        <f>Q29*100/$T$29</f>
        <v>2.3216793227803736</v>
      </c>
      <c r="R31" s="25">
        <f>R29*100/$T$29</f>
        <v>40.87991393702328</v>
      </c>
      <c r="S31" s="25">
        <f>S29*100/$T$29</f>
        <v>27.90309915137021</v>
      </c>
      <c r="T31" s="25">
        <f>T29*100/$T$29</f>
        <v>100</v>
      </c>
      <c r="U31" s="25"/>
    </row>
    <row r="32" spans="1:20" ht="30" thickTop="1">
      <c r="A32" s="119" t="s">
        <v>86</v>
      </c>
      <c r="F32" s="17"/>
      <c r="G32" s="9"/>
      <c r="H32" s="9"/>
      <c r="I32" s="9"/>
      <c r="J32" s="9"/>
      <c r="K32" s="9"/>
      <c r="L32" s="9"/>
      <c r="M32" s="17"/>
      <c r="N32" s="17"/>
      <c r="O32" s="82"/>
      <c r="P32" s="82"/>
      <c r="Q32" s="156" t="s">
        <v>100</v>
      </c>
      <c r="T32" s="10"/>
    </row>
    <row r="33" spans="1:20" ht="29.25">
      <c r="A33" s="151" t="s">
        <v>96</v>
      </c>
      <c r="B33" s="17"/>
      <c r="C33" s="17"/>
      <c r="D33" s="20"/>
      <c r="E33" s="20"/>
      <c r="F33" s="17"/>
      <c r="G33" s="9"/>
      <c r="H33" s="9"/>
      <c r="I33" s="17"/>
      <c r="J33" s="17"/>
      <c r="K33" s="20"/>
      <c r="L33" s="9"/>
      <c r="M33" s="9"/>
      <c r="N33" s="58"/>
      <c r="O33" s="146"/>
      <c r="P33" s="199"/>
      <c r="Q33" s="157"/>
      <c r="S33" s="217" t="s">
        <v>102</v>
      </c>
      <c r="T33" s="103"/>
    </row>
    <row r="34" spans="1:20" ht="29.25">
      <c r="A34" s="151" t="s">
        <v>103</v>
      </c>
      <c r="B34" s="17"/>
      <c r="C34" s="17"/>
      <c r="D34" s="17"/>
      <c r="E34" s="17"/>
      <c r="F34" s="17"/>
      <c r="G34" s="44"/>
      <c r="H34" s="9"/>
      <c r="I34" s="9"/>
      <c r="J34" s="9"/>
      <c r="K34" s="28"/>
      <c r="L34" s="9"/>
      <c r="M34" s="17"/>
      <c r="N34" s="17"/>
      <c r="O34" s="17"/>
      <c r="P34" s="254"/>
      <c r="Q34" s="255"/>
      <c r="R34" s="206"/>
      <c r="S34" s="4"/>
      <c r="T34" s="10"/>
    </row>
    <row r="35" spans="1:20" ht="26.25">
      <c r="A35" s="151" t="s">
        <v>78</v>
      </c>
      <c r="B35" s="17"/>
      <c r="C35" s="17"/>
      <c r="D35" s="20"/>
      <c r="E35" s="20"/>
      <c r="F35" s="17"/>
      <c r="G35" s="9"/>
      <c r="H35" s="9"/>
      <c r="I35" s="9"/>
      <c r="J35" s="9"/>
      <c r="K35" s="9"/>
      <c r="L35" s="9"/>
      <c r="M35" s="17"/>
      <c r="N35" s="17"/>
      <c r="O35" s="20"/>
      <c r="P35" s="20"/>
      <c r="Q35" s="20"/>
      <c r="R35" s="20"/>
      <c r="S35" s="10"/>
      <c r="T35" s="20"/>
    </row>
    <row r="36" spans="1:20" ht="26.25">
      <c r="A36" s="22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205"/>
      <c r="T36" s="9"/>
    </row>
    <row r="37" spans="5:19" ht="26.25">
      <c r="E37" s="45"/>
      <c r="Q37" s="3"/>
      <c r="S37" s="9"/>
    </row>
    <row r="38" spans="20:21" ht="21">
      <c r="T38" s="52"/>
      <c r="U38" s="52"/>
    </row>
    <row r="39" spans="20:21" ht="21">
      <c r="T39" s="52"/>
      <c r="U39" s="52"/>
    </row>
    <row r="40" spans="20:21" ht="21">
      <c r="T40" s="52"/>
      <c r="U40" s="52"/>
    </row>
    <row r="41" spans="20:21" ht="21">
      <c r="T41" s="52"/>
      <c r="U41" s="228"/>
    </row>
    <row r="42" spans="20:21" ht="21">
      <c r="T42" s="52"/>
      <c r="U42" s="52"/>
    </row>
    <row r="43" spans="17:21" ht="21">
      <c r="Q43" s="212"/>
      <c r="T43" s="52"/>
      <c r="U43" s="52"/>
    </row>
    <row r="44" spans="20:21" ht="21">
      <c r="T44" s="52"/>
      <c r="U44" s="52"/>
    </row>
    <row r="45" spans="20:21" ht="21">
      <c r="T45" s="52"/>
      <c r="U45" s="52"/>
    </row>
    <row r="46" spans="17:21" ht="21">
      <c r="Q46" s="181"/>
      <c r="T46" s="52"/>
      <c r="U46" s="229"/>
    </row>
    <row r="47" spans="20:21" ht="21">
      <c r="T47" s="52"/>
      <c r="U47" s="229"/>
    </row>
    <row r="48" spans="20:21" ht="21">
      <c r="T48" s="52"/>
      <c r="U48" s="229"/>
    </row>
    <row r="49" spans="20:21" ht="21">
      <c r="T49" s="52"/>
      <c r="U49" s="229"/>
    </row>
    <row r="50" spans="20:21" ht="21">
      <c r="T50" s="52"/>
      <c r="U50" s="52"/>
    </row>
    <row r="51" spans="20:21" ht="21">
      <c r="T51" s="52"/>
      <c r="U51" s="52"/>
    </row>
    <row r="52" spans="20:21" ht="21">
      <c r="T52" s="52"/>
      <c r="U52" s="52"/>
    </row>
    <row r="53" spans="20:21" ht="21">
      <c r="T53" s="52"/>
      <c r="U53" s="52"/>
    </row>
    <row r="54" spans="20:21" ht="21">
      <c r="T54" s="228"/>
      <c r="U54" s="52"/>
    </row>
    <row r="55" spans="20:21" ht="21">
      <c r="T55" s="52"/>
      <c r="U55" s="52"/>
    </row>
    <row r="56" spans="20:21" ht="21">
      <c r="T56" s="52"/>
      <c r="U56" s="52"/>
    </row>
    <row r="57" spans="20:21" ht="21">
      <c r="T57" s="52"/>
      <c r="U57" s="52"/>
    </row>
    <row r="58" spans="20:21" ht="21">
      <c r="T58" s="52"/>
      <c r="U58" s="52"/>
    </row>
    <row r="59" spans="20:21" ht="21">
      <c r="T59" s="52"/>
      <c r="U59" s="52"/>
    </row>
    <row r="60" spans="20:21" ht="21">
      <c r="T60" s="52"/>
      <c r="U60" s="52"/>
    </row>
    <row r="61" spans="20:21" ht="21">
      <c r="T61" s="52"/>
      <c r="U61" s="52"/>
    </row>
    <row r="62" spans="20:21" ht="21">
      <c r="T62" s="52"/>
      <c r="U62" s="52"/>
    </row>
  </sheetData>
  <mergeCells count="4">
    <mergeCell ref="A1:U1"/>
    <mergeCell ref="P34:Q34"/>
    <mergeCell ref="M3:P3"/>
    <mergeCell ref="I3:L3"/>
  </mergeCells>
  <printOptions horizontalCentered="1" verticalCentered="1"/>
  <pageMargins left="0.42" right="0.28" top="0.36" bottom="0.1968503937007874" header="0.984251968503937" footer="0.1968503937007874"/>
  <pageSetup horizontalDpi="360" verticalDpi="36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5"/>
  <sheetViews>
    <sheetView showGridLines="0" showZeros="0" tabSelected="1" workbookViewId="0" topLeftCell="A1">
      <selection activeCell="A26" sqref="A26"/>
    </sheetView>
  </sheetViews>
  <sheetFormatPr defaultColWidth="9.33203125" defaultRowHeight="21"/>
  <cols>
    <col min="1" max="1" width="61.66015625" style="0" customWidth="1"/>
    <col min="2" max="2" width="13.83203125" style="0" customWidth="1"/>
    <col min="3" max="3" width="11.66015625" style="0" customWidth="1"/>
    <col min="4" max="4" width="13.33203125" style="0" customWidth="1"/>
    <col min="5" max="6" width="12.66015625" style="0" customWidth="1"/>
    <col min="7" max="7" width="15.33203125" style="0" customWidth="1"/>
    <col min="8" max="8" width="13.66015625" style="0" customWidth="1"/>
    <col min="9" max="9" width="14" style="0" customWidth="1"/>
    <col min="10" max="10" width="15" style="0" customWidth="1"/>
    <col min="11" max="11" width="16.33203125" style="0" customWidth="1"/>
    <col min="12" max="12" width="14.83203125" style="0" customWidth="1"/>
    <col min="13" max="13" width="13.33203125" style="0" customWidth="1"/>
    <col min="14" max="14" width="12.66015625" style="0" customWidth="1"/>
    <col min="15" max="15" width="16.16015625" style="0" customWidth="1"/>
    <col min="16" max="16" width="16.33203125" style="0" customWidth="1"/>
    <col min="17" max="17" width="16.16015625" style="0" bestFit="1" customWidth="1"/>
    <col min="18" max="19" width="12" style="0" customWidth="1"/>
  </cols>
  <sheetData>
    <row r="1" spans="1:16" ht="34.5">
      <c r="A1" s="259" t="s">
        <v>93</v>
      </c>
      <c r="B1" s="259"/>
      <c r="C1" s="259"/>
      <c r="D1" s="259"/>
      <c r="E1" s="259"/>
      <c r="F1" s="259"/>
      <c r="G1" s="259"/>
      <c r="H1" s="259"/>
      <c r="I1" s="259"/>
      <c r="J1" s="210"/>
      <c r="K1" s="210"/>
      <c r="L1" s="194"/>
      <c r="M1" s="194"/>
      <c r="N1" s="1"/>
      <c r="O1" s="1"/>
      <c r="P1" s="1"/>
    </row>
    <row r="2" spans="1:17" ht="26.25">
      <c r="A2" s="104"/>
      <c r="B2" s="104"/>
      <c r="C2" s="104"/>
      <c r="D2" s="130"/>
      <c r="E2" s="104"/>
      <c r="F2" s="104"/>
      <c r="G2" s="178"/>
      <c r="H2" s="178"/>
      <c r="I2" s="104"/>
      <c r="J2" s="130"/>
      <c r="K2" s="130"/>
      <c r="L2" s="130"/>
      <c r="M2" s="195"/>
      <c r="N2" s="178"/>
      <c r="O2" s="178" t="s">
        <v>85</v>
      </c>
      <c r="P2" s="195"/>
      <c r="Q2" s="130"/>
    </row>
    <row r="3" spans="1:17" ht="26.25">
      <c r="A3" s="105" t="s">
        <v>46</v>
      </c>
      <c r="B3" s="106" t="s">
        <v>47</v>
      </c>
      <c r="C3" s="107" t="s">
        <v>48</v>
      </c>
      <c r="D3" s="107" t="s">
        <v>52</v>
      </c>
      <c r="E3" s="107" t="s">
        <v>89</v>
      </c>
      <c r="F3" s="107" t="s">
        <v>51</v>
      </c>
      <c r="G3" s="107" t="s">
        <v>84</v>
      </c>
      <c r="H3" s="107" t="s">
        <v>49</v>
      </c>
      <c r="I3" s="107" t="s">
        <v>66</v>
      </c>
      <c r="J3" s="158" t="s">
        <v>90</v>
      </c>
      <c r="K3" s="107" t="s">
        <v>57</v>
      </c>
      <c r="L3" s="118" t="s">
        <v>56</v>
      </c>
      <c r="M3" s="107" t="s">
        <v>50</v>
      </c>
      <c r="N3" s="107" t="s">
        <v>64</v>
      </c>
      <c r="O3" s="107" t="s">
        <v>58</v>
      </c>
      <c r="P3" s="107" t="s">
        <v>59</v>
      </c>
      <c r="Q3" s="237" t="s">
        <v>82</v>
      </c>
    </row>
    <row r="4" spans="1:17" ht="26.25">
      <c r="A4" s="108" t="s">
        <v>28</v>
      </c>
      <c r="B4" s="109"/>
      <c r="C4" s="109"/>
      <c r="D4" s="110"/>
      <c r="E4" s="109"/>
      <c r="F4" s="110"/>
      <c r="G4" s="209"/>
      <c r="H4" s="110" t="s">
        <v>53</v>
      </c>
      <c r="I4" s="134" t="s">
        <v>54</v>
      </c>
      <c r="J4" s="110"/>
      <c r="K4" s="110" t="s">
        <v>60</v>
      </c>
      <c r="L4" s="109"/>
      <c r="M4" s="110"/>
      <c r="N4" s="109"/>
      <c r="O4" s="109"/>
      <c r="P4" s="128"/>
      <c r="Q4" s="208" t="s">
        <v>80</v>
      </c>
    </row>
    <row r="5" spans="1:18" ht="26.25">
      <c r="A5" s="55" t="s">
        <v>31</v>
      </c>
      <c r="B5" s="112">
        <v>116.4</v>
      </c>
      <c r="C5" s="112">
        <v>0</v>
      </c>
      <c r="D5" s="112">
        <v>14.3</v>
      </c>
      <c r="E5" s="18">
        <v>0</v>
      </c>
      <c r="F5" s="112">
        <v>2.8</v>
      </c>
      <c r="G5" s="112">
        <v>1.3</v>
      </c>
      <c r="H5" s="112"/>
      <c r="I5" s="112"/>
      <c r="J5" s="112">
        <v>492.7</v>
      </c>
      <c r="K5" s="112">
        <v>8.1</v>
      </c>
      <c r="L5" s="112">
        <v>0</v>
      </c>
      <c r="M5" s="112">
        <v>26.7</v>
      </c>
      <c r="N5" s="18">
        <v>1.6</v>
      </c>
      <c r="O5" s="18">
        <v>0</v>
      </c>
      <c r="P5" s="112">
        <f>SUM(B5:O5)</f>
        <v>663.9000000000001</v>
      </c>
      <c r="Q5" s="179">
        <f aca="true" t="shared" si="0" ref="Q5:Q28">P5*32.5</f>
        <v>21576.750000000004</v>
      </c>
      <c r="R5" s="3"/>
    </row>
    <row r="6" spans="1:18" ht="26.25">
      <c r="A6" s="55" t="s">
        <v>32</v>
      </c>
      <c r="B6" s="112">
        <v>111.9</v>
      </c>
      <c r="C6" s="112">
        <v>0</v>
      </c>
      <c r="D6" s="112">
        <v>0</v>
      </c>
      <c r="E6" s="18">
        <v>0</v>
      </c>
      <c r="F6" s="112">
        <v>0.2</v>
      </c>
      <c r="G6" s="112">
        <v>4.6</v>
      </c>
      <c r="H6" s="112"/>
      <c r="I6" s="112"/>
      <c r="J6" s="112">
        <v>489.5</v>
      </c>
      <c r="K6" s="112">
        <v>4</v>
      </c>
      <c r="L6" s="112">
        <v>0</v>
      </c>
      <c r="M6" s="112">
        <v>0</v>
      </c>
      <c r="N6" s="18">
        <v>1.6</v>
      </c>
      <c r="O6" s="18">
        <v>0</v>
      </c>
      <c r="P6" s="112">
        <f>SUM(B6:O6)</f>
        <v>611.8000000000001</v>
      </c>
      <c r="Q6" s="179">
        <f t="shared" si="0"/>
        <v>19883.500000000004</v>
      </c>
      <c r="R6" s="3"/>
    </row>
    <row r="7" spans="1:18" ht="26.25">
      <c r="A7" s="55" t="s">
        <v>33</v>
      </c>
      <c r="B7" s="112">
        <v>208.1</v>
      </c>
      <c r="C7" s="112">
        <v>0</v>
      </c>
      <c r="D7" s="112">
        <v>0</v>
      </c>
      <c r="E7" s="18">
        <v>0</v>
      </c>
      <c r="F7" s="112">
        <v>0</v>
      </c>
      <c r="G7" s="112">
        <v>0</v>
      </c>
      <c r="H7" s="112"/>
      <c r="I7" s="112"/>
      <c r="J7" s="112"/>
      <c r="K7" s="112">
        <v>0</v>
      </c>
      <c r="L7" s="112">
        <v>0</v>
      </c>
      <c r="M7" s="112">
        <v>0</v>
      </c>
      <c r="N7" s="18">
        <v>7.1</v>
      </c>
      <c r="O7" s="18">
        <v>0</v>
      </c>
      <c r="P7" s="112">
        <f aca="true" t="shared" si="1" ref="P7:P28">SUM(B7:O7)</f>
        <v>215.2</v>
      </c>
      <c r="Q7" s="179">
        <f t="shared" si="0"/>
        <v>6994</v>
      </c>
      <c r="R7" s="3"/>
    </row>
    <row r="8" spans="1:18" ht="26.25">
      <c r="A8" s="55" t="s">
        <v>34</v>
      </c>
      <c r="B8" s="112">
        <v>428.6</v>
      </c>
      <c r="C8" s="112">
        <v>61.7</v>
      </c>
      <c r="D8" s="112">
        <v>0</v>
      </c>
      <c r="E8" s="18">
        <v>0</v>
      </c>
      <c r="F8" s="112">
        <v>0.2</v>
      </c>
      <c r="G8" s="112">
        <v>0</v>
      </c>
      <c r="H8" s="112"/>
      <c r="I8" s="112"/>
      <c r="J8" s="112"/>
      <c r="K8" s="112">
        <v>1.8</v>
      </c>
      <c r="L8" s="112">
        <v>0</v>
      </c>
      <c r="M8" s="112">
        <v>0</v>
      </c>
      <c r="N8" s="18">
        <v>2.8</v>
      </c>
      <c r="O8" s="18">
        <v>0</v>
      </c>
      <c r="P8" s="112">
        <f t="shared" si="1"/>
        <v>495.1</v>
      </c>
      <c r="Q8" s="179">
        <f t="shared" si="0"/>
        <v>16090.75</v>
      </c>
      <c r="R8" s="3"/>
    </row>
    <row r="9" spans="1:18" ht="26.25">
      <c r="A9" s="55" t="s">
        <v>35</v>
      </c>
      <c r="B9" s="112">
        <v>3.6</v>
      </c>
      <c r="C9" s="112">
        <v>84</v>
      </c>
      <c r="D9" s="112">
        <v>0</v>
      </c>
      <c r="E9" s="18">
        <v>1507.1</v>
      </c>
      <c r="F9" s="112">
        <v>0</v>
      </c>
      <c r="G9" s="112">
        <v>0</v>
      </c>
      <c r="H9" s="112"/>
      <c r="I9" s="112"/>
      <c r="J9" s="112">
        <v>363</v>
      </c>
      <c r="K9" s="112">
        <v>0.3</v>
      </c>
      <c r="L9" s="112">
        <v>0</v>
      </c>
      <c r="M9" s="112">
        <v>0</v>
      </c>
      <c r="N9" s="18">
        <v>0</v>
      </c>
      <c r="O9" s="18">
        <v>0</v>
      </c>
      <c r="P9" s="112">
        <f t="shared" si="1"/>
        <v>1957.9999999999998</v>
      </c>
      <c r="Q9" s="179">
        <f t="shared" si="0"/>
        <v>63634.99999999999</v>
      </c>
      <c r="R9" s="3"/>
    </row>
    <row r="10" spans="1:18" ht="26.25">
      <c r="A10" s="55" t="s">
        <v>36</v>
      </c>
      <c r="B10" s="112">
        <v>11058.6</v>
      </c>
      <c r="C10" s="112">
        <v>0</v>
      </c>
      <c r="D10" s="112">
        <v>1190.2</v>
      </c>
      <c r="E10" s="18">
        <v>0</v>
      </c>
      <c r="F10" s="112">
        <v>5</v>
      </c>
      <c r="G10" s="112">
        <v>6</v>
      </c>
      <c r="H10" s="112"/>
      <c r="I10" s="112"/>
      <c r="J10" s="112">
        <v>209.5</v>
      </c>
      <c r="K10" s="112">
        <v>9.7</v>
      </c>
      <c r="L10" s="112">
        <v>4.8</v>
      </c>
      <c r="M10" s="112">
        <v>37.6</v>
      </c>
      <c r="N10" s="18">
        <v>0</v>
      </c>
      <c r="O10" s="18">
        <v>3.9</v>
      </c>
      <c r="P10" s="112">
        <f t="shared" si="1"/>
        <v>12525.300000000001</v>
      </c>
      <c r="Q10" s="179">
        <f t="shared" si="0"/>
        <v>407072.25000000006</v>
      </c>
      <c r="R10" s="3"/>
    </row>
    <row r="11" spans="1:18" ht="26.25">
      <c r="A11" s="139" t="s">
        <v>69</v>
      </c>
      <c r="B11" s="112">
        <v>83.5</v>
      </c>
      <c r="C11" s="112">
        <v>0</v>
      </c>
      <c r="D11" s="112">
        <v>0</v>
      </c>
      <c r="E11" s="18">
        <v>0</v>
      </c>
      <c r="F11" s="112">
        <v>2.9</v>
      </c>
      <c r="G11" s="112">
        <v>0</v>
      </c>
      <c r="H11" s="112"/>
      <c r="I11" s="112"/>
      <c r="J11" s="112"/>
      <c r="K11" s="112">
        <v>3.2</v>
      </c>
      <c r="L11" s="112">
        <v>0</v>
      </c>
      <c r="M11" s="112">
        <v>0</v>
      </c>
      <c r="N11" s="18">
        <v>0</v>
      </c>
      <c r="O11" s="18">
        <v>0</v>
      </c>
      <c r="P11" s="112">
        <f t="shared" si="1"/>
        <v>89.60000000000001</v>
      </c>
      <c r="Q11" s="179">
        <f t="shared" si="0"/>
        <v>2912.0000000000005</v>
      </c>
      <c r="R11" s="3"/>
    </row>
    <row r="12" spans="1:18" ht="26.25">
      <c r="A12" s="55" t="s">
        <v>37</v>
      </c>
      <c r="B12" s="112">
        <v>22.8</v>
      </c>
      <c r="C12" s="112">
        <v>0</v>
      </c>
      <c r="D12" s="112">
        <v>0</v>
      </c>
      <c r="E12" s="18">
        <v>0</v>
      </c>
      <c r="F12" s="112">
        <v>2</v>
      </c>
      <c r="G12" s="112">
        <v>0</v>
      </c>
      <c r="H12" s="112"/>
      <c r="I12" s="112">
        <v>0.3</v>
      </c>
      <c r="J12" s="112"/>
      <c r="K12" s="112">
        <v>9.6</v>
      </c>
      <c r="L12" s="112">
        <v>0</v>
      </c>
      <c r="M12" s="112">
        <v>0</v>
      </c>
      <c r="N12" s="18">
        <v>0</v>
      </c>
      <c r="O12" s="18">
        <v>0</v>
      </c>
      <c r="P12" s="112">
        <f t="shared" si="1"/>
        <v>34.7</v>
      </c>
      <c r="Q12" s="179">
        <f t="shared" si="0"/>
        <v>1127.75</v>
      </c>
      <c r="R12" s="3"/>
    </row>
    <row r="13" spans="1:18" ht="26.25">
      <c r="A13" s="55" t="s">
        <v>38</v>
      </c>
      <c r="B13" s="112">
        <v>297.1</v>
      </c>
      <c r="C13" s="112">
        <v>0</v>
      </c>
      <c r="D13" s="112">
        <v>0</v>
      </c>
      <c r="E13" s="18">
        <v>123.1</v>
      </c>
      <c r="F13" s="112">
        <v>0</v>
      </c>
      <c r="G13" s="112">
        <v>26.9</v>
      </c>
      <c r="H13" s="112"/>
      <c r="I13" s="112"/>
      <c r="J13" s="112">
        <v>40.1</v>
      </c>
      <c r="K13" s="112">
        <v>9.5</v>
      </c>
      <c r="L13" s="112">
        <v>0</v>
      </c>
      <c r="M13" s="112">
        <v>840.1</v>
      </c>
      <c r="N13" s="18">
        <v>0</v>
      </c>
      <c r="O13" s="18">
        <v>1</v>
      </c>
      <c r="P13" s="112">
        <f t="shared" si="1"/>
        <v>1337.8000000000002</v>
      </c>
      <c r="Q13" s="179">
        <f t="shared" si="0"/>
        <v>43478.50000000001</v>
      </c>
      <c r="R13" s="3"/>
    </row>
    <row r="14" spans="1:18" ht="26.25">
      <c r="A14" s="55" t="s">
        <v>39</v>
      </c>
      <c r="B14" s="112">
        <v>13.6</v>
      </c>
      <c r="C14" s="112">
        <v>0</v>
      </c>
      <c r="D14" s="112">
        <v>0</v>
      </c>
      <c r="E14" s="18">
        <v>1000</v>
      </c>
      <c r="F14" s="112">
        <v>0</v>
      </c>
      <c r="G14" s="112">
        <v>0</v>
      </c>
      <c r="H14" s="112"/>
      <c r="I14" s="112"/>
      <c r="J14" s="112"/>
      <c r="K14" s="112">
        <v>2.4</v>
      </c>
      <c r="L14" s="112">
        <v>0</v>
      </c>
      <c r="M14" s="112">
        <v>0</v>
      </c>
      <c r="N14" s="18">
        <v>0</v>
      </c>
      <c r="O14" s="18">
        <v>0</v>
      </c>
      <c r="P14" s="112">
        <f t="shared" si="1"/>
        <v>1016</v>
      </c>
      <c r="Q14" s="179">
        <f t="shared" si="0"/>
        <v>33020</v>
      </c>
      <c r="R14" s="3"/>
    </row>
    <row r="15" spans="1:18" ht="26.25">
      <c r="A15" s="139" t="s">
        <v>70</v>
      </c>
      <c r="B15" s="112">
        <v>1477.3</v>
      </c>
      <c r="C15" s="112">
        <v>0</v>
      </c>
      <c r="D15" s="112">
        <v>0</v>
      </c>
      <c r="E15" s="18">
        <v>0</v>
      </c>
      <c r="F15" s="112">
        <v>0</v>
      </c>
      <c r="G15" s="112">
        <v>0</v>
      </c>
      <c r="H15" s="112"/>
      <c r="I15" s="112"/>
      <c r="J15" s="112"/>
      <c r="K15" s="112">
        <v>3.9</v>
      </c>
      <c r="L15" s="112">
        <v>0</v>
      </c>
      <c r="M15" s="112">
        <v>10</v>
      </c>
      <c r="N15" s="18">
        <v>2.3</v>
      </c>
      <c r="O15" s="18">
        <v>0</v>
      </c>
      <c r="P15" s="112">
        <f t="shared" si="1"/>
        <v>1493.5</v>
      </c>
      <c r="Q15" s="179">
        <f t="shared" si="0"/>
        <v>48538.75</v>
      </c>
      <c r="R15" s="3"/>
    </row>
    <row r="16" spans="1:18" ht="26.25">
      <c r="A16" s="55" t="s">
        <v>40</v>
      </c>
      <c r="B16" s="112">
        <v>477.1</v>
      </c>
      <c r="C16" s="112">
        <v>0</v>
      </c>
      <c r="D16" s="112">
        <v>2959.8</v>
      </c>
      <c r="E16" s="18">
        <v>65.8</v>
      </c>
      <c r="F16" s="112">
        <v>0</v>
      </c>
      <c r="G16" s="112">
        <v>5.9</v>
      </c>
      <c r="H16" s="112"/>
      <c r="I16" s="112"/>
      <c r="J16" s="112">
        <v>1617.4</v>
      </c>
      <c r="K16" s="112">
        <v>6.5</v>
      </c>
      <c r="L16" s="112">
        <v>32.2</v>
      </c>
      <c r="M16" s="112">
        <v>2287.9</v>
      </c>
      <c r="N16" s="18">
        <v>0</v>
      </c>
      <c r="O16" s="18">
        <v>1</v>
      </c>
      <c r="P16" s="112">
        <f t="shared" si="1"/>
        <v>7453.6</v>
      </c>
      <c r="Q16" s="179">
        <f t="shared" si="0"/>
        <v>242242</v>
      </c>
      <c r="R16" s="3"/>
    </row>
    <row r="17" spans="1:18" ht="26.25">
      <c r="A17" s="55" t="s">
        <v>41</v>
      </c>
      <c r="B17" s="112">
        <v>417.6</v>
      </c>
      <c r="C17" s="112">
        <v>0</v>
      </c>
      <c r="D17" s="112">
        <v>0</v>
      </c>
      <c r="E17" s="18">
        <v>866.5</v>
      </c>
      <c r="F17" s="112">
        <v>2.9</v>
      </c>
      <c r="G17" s="112">
        <v>10.6</v>
      </c>
      <c r="H17" s="112"/>
      <c r="I17" s="112"/>
      <c r="J17" s="112">
        <v>301.7</v>
      </c>
      <c r="K17" s="112">
        <v>7.4</v>
      </c>
      <c r="L17" s="112">
        <v>0</v>
      </c>
      <c r="M17" s="112">
        <v>121.4</v>
      </c>
      <c r="N17" s="18">
        <v>0</v>
      </c>
      <c r="O17" s="18">
        <v>0</v>
      </c>
      <c r="P17" s="112">
        <f t="shared" si="1"/>
        <v>1728.1000000000001</v>
      </c>
      <c r="Q17" s="179">
        <f t="shared" si="0"/>
        <v>56163.25000000001</v>
      </c>
      <c r="R17" s="3"/>
    </row>
    <row r="18" spans="1:18" ht="26.25">
      <c r="A18" s="55" t="s">
        <v>42</v>
      </c>
      <c r="B18" s="112">
        <v>416.2</v>
      </c>
      <c r="C18" s="112">
        <v>153</v>
      </c>
      <c r="D18" s="112">
        <v>0</v>
      </c>
      <c r="E18" s="18">
        <v>0</v>
      </c>
      <c r="F18" s="112">
        <v>0</v>
      </c>
      <c r="G18" s="112">
        <v>0</v>
      </c>
      <c r="H18" s="112"/>
      <c r="I18" s="112"/>
      <c r="J18" s="112"/>
      <c r="K18" s="112">
        <v>3.7</v>
      </c>
      <c r="L18" s="112">
        <v>0</v>
      </c>
      <c r="M18" s="112">
        <v>154.4</v>
      </c>
      <c r="N18" s="18">
        <v>1</v>
      </c>
      <c r="O18" s="18">
        <v>0</v>
      </c>
      <c r="P18" s="112">
        <f t="shared" si="1"/>
        <v>728.3000000000001</v>
      </c>
      <c r="Q18" s="179">
        <f t="shared" si="0"/>
        <v>23669.750000000004</v>
      </c>
      <c r="R18" s="3"/>
    </row>
    <row r="19" spans="1:18" ht="26.25">
      <c r="A19" s="139" t="s">
        <v>68</v>
      </c>
      <c r="B19" s="112">
        <v>0</v>
      </c>
      <c r="C19" s="112">
        <v>0</v>
      </c>
      <c r="D19" s="112">
        <v>0</v>
      </c>
      <c r="E19" s="18">
        <v>0</v>
      </c>
      <c r="F19" s="112">
        <v>0</v>
      </c>
      <c r="G19" s="112">
        <v>0</v>
      </c>
      <c r="H19" s="112"/>
      <c r="I19" s="112"/>
      <c r="J19" s="112">
        <v>231.9</v>
      </c>
      <c r="K19" s="112">
        <v>3.8</v>
      </c>
      <c r="L19" s="112">
        <v>0</v>
      </c>
      <c r="M19" s="112">
        <v>110.8</v>
      </c>
      <c r="N19" s="18">
        <v>0</v>
      </c>
      <c r="O19" s="18">
        <v>0</v>
      </c>
      <c r="P19" s="112">
        <f t="shared" si="1"/>
        <v>346.5</v>
      </c>
      <c r="Q19" s="179">
        <f t="shared" si="0"/>
        <v>11261.25</v>
      </c>
      <c r="R19" s="3"/>
    </row>
    <row r="20" spans="1:18" ht="26.25">
      <c r="A20" s="138" t="s">
        <v>71</v>
      </c>
      <c r="B20" s="112">
        <v>544.7</v>
      </c>
      <c r="C20" s="112">
        <v>274.1</v>
      </c>
      <c r="D20" s="112">
        <v>0</v>
      </c>
      <c r="E20" s="18">
        <v>246.2</v>
      </c>
      <c r="F20" s="112">
        <v>4.4</v>
      </c>
      <c r="G20" s="112">
        <v>1.8</v>
      </c>
      <c r="H20" s="112"/>
      <c r="I20" s="112"/>
      <c r="J20" s="112">
        <v>120.3</v>
      </c>
      <c r="K20" s="112">
        <v>4.8</v>
      </c>
      <c r="L20" s="112">
        <v>0</v>
      </c>
      <c r="M20" s="112">
        <v>202.1</v>
      </c>
      <c r="N20" s="18">
        <v>0</v>
      </c>
      <c r="O20" s="18">
        <v>0</v>
      </c>
      <c r="P20" s="112">
        <f t="shared" si="1"/>
        <v>1398.3999999999999</v>
      </c>
      <c r="Q20" s="179">
        <f t="shared" si="0"/>
        <v>45447.99999999999</v>
      </c>
      <c r="R20" s="3"/>
    </row>
    <row r="21" spans="1:18" ht="26.25">
      <c r="A21" s="138" t="s">
        <v>72</v>
      </c>
      <c r="B21" s="112">
        <v>625</v>
      </c>
      <c r="C21" s="112">
        <v>0</v>
      </c>
      <c r="D21" s="112">
        <v>0</v>
      </c>
      <c r="E21" s="18">
        <v>0</v>
      </c>
      <c r="F21" s="112">
        <v>0</v>
      </c>
      <c r="G21" s="112">
        <v>0</v>
      </c>
      <c r="H21" s="112"/>
      <c r="I21" s="112"/>
      <c r="J21" s="112">
        <v>276.7</v>
      </c>
      <c r="K21" s="112">
        <v>1.1</v>
      </c>
      <c r="L21" s="112">
        <v>0</v>
      </c>
      <c r="M21" s="112">
        <v>178.4</v>
      </c>
      <c r="N21" s="18">
        <v>0</v>
      </c>
      <c r="O21" s="18">
        <v>0</v>
      </c>
      <c r="P21" s="112">
        <f t="shared" si="1"/>
        <v>1081.2</v>
      </c>
      <c r="Q21" s="179">
        <f t="shared" si="0"/>
        <v>35139</v>
      </c>
      <c r="R21" s="3"/>
    </row>
    <row r="22" spans="1:18" ht="26.25">
      <c r="A22" s="138" t="s">
        <v>73</v>
      </c>
      <c r="B22" s="112">
        <v>16.8</v>
      </c>
      <c r="C22" s="112">
        <v>0</v>
      </c>
      <c r="D22" s="112">
        <v>0</v>
      </c>
      <c r="E22" s="18">
        <v>0</v>
      </c>
      <c r="F22" s="112">
        <v>0</v>
      </c>
      <c r="G22" s="112">
        <v>0</v>
      </c>
      <c r="H22" s="112"/>
      <c r="I22" s="112"/>
      <c r="J22" s="112"/>
      <c r="K22" s="112">
        <v>2.3</v>
      </c>
      <c r="L22" s="112">
        <v>0</v>
      </c>
      <c r="M22" s="112">
        <v>0</v>
      </c>
      <c r="N22" s="18">
        <v>0</v>
      </c>
      <c r="O22" s="18">
        <v>0</v>
      </c>
      <c r="P22" s="112">
        <f t="shared" si="1"/>
        <v>19.1</v>
      </c>
      <c r="Q22" s="179">
        <f t="shared" si="0"/>
        <v>620.75</v>
      </c>
      <c r="R22" s="3"/>
    </row>
    <row r="23" spans="1:18" ht="26.25">
      <c r="A23" s="138" t="s">
        <v>76</v>
      </c>
      <c r="B23" s="112">
        <v>123.8</v>
      </c>
      <c r="C23" s="112">
        <v>0</v>
      </c>
      <c r="D23" s="112">
        <v>0</v>
      </c>
      <c r="E23" s="18">
        <v>0</v>
      </c>
      <c r="F23" s="112">
        <v>0</v>
      </c>
      <c r="G23" s="112">
        <v>0</v>
      </c>
      <c r="H23" s="112"/>
      <c r="I23" s="112"/>
      <c r="J23" s="112"/>
      <c r="K23" s="112">
        <v>3.9</v>
      </c>
      <c r="L23" s="112">
        <v>0</v>
      </c>
      <c r="M23" s="112">
        <v>0</v>
      </c>
      <c r="N23" s="18">
        <v>1.3</v>
      </c>
      <c r="O23" s="18">
        <v>0</v>
      </c>
      <c r="P23" s="112">
        <f t="shared" si="1"/>
        <v>129</v>
      </c>
      <c r="Q23" s="179">
        <f t="shared" si="0"/>
        <v>4192.5</v>
      </c>
      <c r="R23" s="3"/>
    </row>
    <row r="24" spans="1:18" ht="26.25">
      <c r="A24" s="138" t="s">
        <v>74</v>
      </c>
      <c r="B24" s="112">
        <v>78.9</v>
      </c>
      <c r="C24" s="112">
        <v>0</v>
      </c>
      <c r="D24" s="112">
        <v>0</v>
      </c>
      <c r="E24" s="18">
        <v>0</v>
      </c>
      <c r="F24" s="112">
        <v>0.4</v>
      </c>
      <c r="G24" s="112">
        <v>0</v>
      </c>
      <c r="H24" s="112"/>
      <c r="I24" s="112"/>
      <c r="J24" s="112"/>
      <c r="K24" s="112">
        <v>5.9</v>
      </c>
      <c r="L24" s="112">
        <v>0</v>
      </c>
      <c r="M24" s="112">
        <v>0</v>
      </c>
      <c r="N24" s="18">
        <v>0.9</v>
      </c>
      <c r="O24" s="18">
        <v>0</v>
      </c>
      <c r="P24" s="112">
        <f t="shared" si="1"/>
        <v>86.10000000000002</v>
      </c>
      <c r="Q24" s="179">
        <f t="shared" si="0"/>
        <v>2798.250000000001</v>
      </c>
      <c r="R24" s="3"/>
    </row>
    <row r="25" spans="1:18" ht="26.25">
      <c r="A25" s="138" t="s">
        <v>75</v>
      </c>
      <c r="B25" s="112">
        <v>32.9</v>
      </c>
      <c r="C25" s="112">
        <v>0</v>
      </c>
      <c r="D25" s="112">
        <v>0</v>
      </c>
      <c r="E25" s="18">
        <v>0</v>
      </c>
      <c r="F25" s="112">
        <v>0</v>
      </c>
      <c r="G25" s="112">
        <v>0</v>
      </c>
      <c r="H25" s="112"/>
      <c r="I25" s="112"/>
      <c r="J25" s="112"/>
      <c r="K25" s="112">
        <v>2.5</v>
      </c>
      <c r="L25" s="112">
        <v>0</v>
      </c>
      <c r="M25" s="112">
        <v>0</v>
      </c>
      <c r="N25" s="18">
        <v>0</v>
      </c>
      <c r="O25" s="18">
        <v>0</v>
      </c>
      <c r="P25" s="112">
        <f t="shared" si="1"/>
        <v>35.4</v>
      </c>
      <c r="Q25" s="179">
        <f t="shared" si="0"/>
        <v>1150.5</v>
      </c>
      <c r="R25" s="3"/>
    </row>
    <row r="26" spans="1:18" ht="26.25">
      <c r="A26" s="55" t="s">
        <v>43</v>
      </c>
      <c r="B26" s="112">
        <v>1357.8</v>
      </c>
      <c r="C26" s="112">
        <v>0</v>
      </c>
      <c r="D26" s="112">
        <v>0</v>
      </c>
      <c r="E26" s="18">
        <v>0</v>
      </c>
      <c r="F26" s="112">
        <v>0</v>
      </c>
      <c r="G26" s="112">
        <v>0</v>
      </c>
      <c r="H26" s="112"/>
      <c r="I26" s="112"/>
      <c r="J26" s="112">
        <v>2627.3</v>
      </c>
      <c r="K26" s="112">
        <v>1.1</v>
      </c>
      <c r="L26" s="112">
        <v>0</v>
      </c>
      <c r="M26" s="112">
        <v>0</v>
      </c>
      <c r="N26" s="18">
        <v>0</v>
      </c>
      <c r="O26" s="18">
        <v>0</v>
      </c>
      <c r="P26" s="112">
        <f t="shared" si="1"/>
        <v>3986.2000000000003</v>
      </c>
      <c r="Q26" s="179">
        <f t="shared" si="0"/>
        <v>129551.50000000001</v>
      </c>
      <c r="R26" s="3"/>
    </row>
    <row r="27" spans="1:18" ht="26.25">
      <c r="A27" s="113" t="s">
        <v>44</v>
      </c>
      <c r="B27" s="114">
        <v>315</v>
      </c>
      <c r="C27" s="114">
        <v>77.9</v>
      </c>
      <c r="D27" s="114">
        <v>0</v>
      </c>
      <c r="E27" s="18">
        <v>2810.5</v>
      </c>
      <c r="F27" s="114">
        <v>0</v>
      </c>
      <c r="G27" s="114">
        <v>0</v>
      </c>
      <c r="H27" s="114"/>
      <c r="I27" s="114"/>
      <c r="J27" s="114">
        <v>40.1</v>
      </c>
      <c r="K27" s="114">
        <v>0</v>
      </c>
      <c r="L27" s="114">
        <v>0</v>
      </c>
      <c r="M27" s="112">
        <v>0</v>
      </c>
      <c r="N27" s="18">
        <v>0</v>
      </c>
      <c r="O27" s="18">
        <v>0</v>
      </c>
      <c r="P27" s="112">
        <f t="shared" si="1"/>
        <v>3243.5</v>
      </c>
      <c r="Q27" s="179">
        <f t="shared" si="0"/>
        <v>105413.75</v>
      </c>
      <c r="R27" s="3"/>
    </row>
    <row r="28" spans="1:18" ht="26.25">
      <c r="A28" s="104" t="s">
        <v>55</v>
      </c>
      <c r="B28" s="111"/>
      <c r="C28" s="111"/>
      <c r="D28" s="111"/>
      <c r="E28" s="172">
        <v>0</v>
      </c>
      <c r="F28" s="111"/>
      <c r="G28" s="111"/>
      <c r="H28" s="127">
        <v>6823.8</v>
      </c>
      <c r="I28" s="111"/>
      <c r="J28" s="111"/>
      <c r="K28" s="111"/>
      <c r="L28" s="111"/>
      <c r="M28" s="111"/>
      <c r="N28" s="111"/>
      <c r="O28" s="200"/>
      <c r="P28" s="238">
        <f t="shared" si="1"/>
        <v>6823.8</v>
      </c>
      <c r="Q28" s="180">
        <f t="shared" si="0"/>
        <v>221773.5</v>
      </c>
      <c r="R28" s="3"/>
    </row>
    <row r="29" spans="1:18" ht="26.25">
      <c r="A29" s="113" t="s">
        <v>7</v>
      </c>
      <c r="B29" s="111">
        <f aca="true" t="shared" si="2" ref="B29:I29">SUM(B5:B28)</f>
        <v>18227.300000000003</v>
      </c>
      <c r="C29" s="111">
        <f t="shared" si="2"/>
        <v>650.6999999999999</v>
      </c>
      <c r="D29" s="111">
        <f t="shared" si="2"/>
        <v>4164.3</v>
      </c>
      <c r="E29" s="111">
        <f t="shared" si="2"/>
        <v>6619.2</v>
      </c>
      <c r="F29" s="111">
        <f t="shared" si="2"/>
        <v>20.799999999999997</v>
      </c>
      <c r="G29" s="111">
        <f t="shared" si="2"/>
        <v>57.099999999999994</v>
      </c>
      <c r="H29" s="111">
        <f t="shared" si="2"/>
        <v>6823.8</v>
      </c>
      <c r="I29" s="213">
        <f t="shared" si="2"/>
        <v>0.3</v>
      </c>
      <c r="J29" s="111">
        <f aca="true" t="shared" si="3" ref="J29:Q29">SUM(J5:J28)</f>
        <v>6810.200000000001</v>
      </c>
      <c r="K29" s="111">
        <f t="shared" si="3"/>
        <v>95.49999999999999</v>
      </c>
      <c r="L29" s="111">
        <f t="shared" si="3"/>
        <v>37</v>
      </c>
      <c r="M29" s="111">
        <f t="shared" si="3"/>
        <v>3969.4000000000005</v>
      </c>
      <c r="N29" s="111">
        <f t="shared" si="3"/>
        <v>18.6</v>
      </c>
      <c r="O29" s="111">
        <f t="shared" si="3"/>
        <v>5.9</v>
      </c>
      <c r="P29" s="111">
        <f t="shared" si="3"/>
        <v>47500.1</v>
      </c>
      <c r="Q29" s="111">
        <f t="shared" si="3"/>
        <v>1543753.25</v>
      </c>
      <c r="R29" s="3"/>
    </row>
    <row r="30" spans="1:17" ht="27" thickBot="1">
      <c r="A30" s="115" t="s">
        <v>99</v>
      </c>
      <c r="B30" s="116">
        <f aca="true" t="shared" si="4" ref="B30:I30">B29*32.5</f>
        <v>592387.2500000001</v>
      </c>
      <c r="C30" s="116">
        <f t="shared" si="4"/>
        <v>21147.749999999996</v>
      </c>
      <c r="D30" s="116">
        <f t="shared" si="4"/>
        <v>135339.75</v>
      </c>
      <c r="E30" s="116">
        <f t="shared" si="4"/>
        <v>215124</v>
      </c>
      <c r="F30" s="116">
        <f t="shared" si="4"/>
        <v>675.9999999999999</v>
      </c>
      <c r="G30" s="116">
        <f t="shared" si="4"/>
        <v>1855.7499999999998</v>
      </c>
      <c r="H30" s="116">
        <f t="shared" si="4"/>
        <v>221773.5</v>
      </c>
      <c r="I30" s="116">
        <f t="shared" si="4"/>
        <v>9.75</v>
      </c>
      <c r="J30" s="116">
        <v>221331.56500000003</v>
      </c>
      <c r="K30" s="116">
        <f aca="true" t="shared" si="5" ref="K30:P30">K29*32.5</f>
        <v>3103.7499999999995</v>
      </c>
      <c r="L30" s="116">
        <f t="shared" si="5"/>
        <v>1202.5</v>
      </c>
      <c r="M30" s="116">
        <f t="shared" si="5"/>
        <v>129005.50000000001</v>
      </c>
      <c r="N30" s="116">
        <f t="shared" si="5"/>
        <v>604.5</v>
      </c>
      <c r="O30" s="116">
        <f t="shared" si="5"/>
        <v>191.75</v>
      </c>
      <c r="P30" s="116">
        <f t="shared" si="5"/>
        <v>1543753.25</v>
      </c>
      <c r="Q30" s="116"/>
    </row>
    <row r="31" spans="1:17" ht="27.75" thickBot="1" thickTop="1">
      <c r="A31" s="117" t="s">
        <v>27</v>
      </c>
      <c r="B31" s="116">
        <f aca="true" t="shared" si="6" ref="B31:O31">B29*100/$P$29</f>
        <v>38.37318237224764</v>
      </c>
      <c r="C31" s="116">
        <f t="shared" si="6"/>
        <v>1.369891852859257</v>
      </c>
      <c r="D31" s="116">
        <f t="shared" si="6"/>
        <v>8.766928911728607</v>
      </c>
      <c r="E31" s="116">
        <f t="shared" si="6"/>
        <v>13.93512855762409</v>
      </c>
      <c r="F31" s="116">
        <f t="shared" si="6"/>
        <v>0.04378938149603895</v>
      </c>
      <c r="G31" s="116">
        <f t="shared" si="6"/>
        <v>0.12021027324153</v>
      </c>
      <c r="H31" s="116">
        <f t="shared" si="6"/>
        <v>14.365864492916858</v>
      </c>
      <c r="I31" s="116">
        <f t="shared" si="6"/>
        <v>0.0006315776177313311</v>
      </c>
      <c r="J31" s="116">
        <f t="shared" si="6"/>
        <v>14.337232974246373</v>
      </c>
      <c r="K31" s="116">
        <f t="shared" si="6"/>
        <v>0.20105220831114037</v>
      </c>
      <c r="L31" s="116">
        <f t="shared" si="6"/>
        <v>0.07789457285353084</v>
      </c>
      <c r="M31" s="116">
        <f t="shared" si="6"/>
        <v>8.35661398607582</v>
      </c>
      <c r="N31" s="116">
        <f t="shared" si="6"/>
        <v>0.03915781229934254</v>
      </c>
      <c r="O31" s="116">
        <f t="shared" si="6"/>
        <v>0.012421026482049511</v>
      </c>
      <c r="P31" s="116">
        <f>P29*100/$P$29</f>
        <v>100</v>
      </c>
      <c r="Q31" s="116"/>
    </row>
    <row r="32" spans="1:17" ht="27" thickTop="1">
      <c r="A32" s="57" t="s">
        <v>63</v>
      </c>
      <c r="B32" s="55"/>
      <c r="C32" s="55"/>
      <c r="D32" s="55"/>
      <c r="E32" s="55"/>
      <c r="F32" s="55"/>
      <c r="G32" s="55"/>
      <c r="H32" s="55"/>
      <c r="I32" s="113"/>
      <c r="J32" s="55"/>
      <c r="K32" s="55"/>
      <c r="L32" s="156" t="s">
        <v>92</v>
      </c>
      <c r="M32" s="156"/>
      <c r="P32" s="105"/>
      <c r="Q32" s="105"/>
    </row>
    <row r="33" spans="1:15" ht="26.25">
      <c r="A33" s="151" t="s">
        <v>77</v>
      </c>
      <c r="B33" s="55"/>
      <c r="C33" s="55"/>
      <c r="E33" s="55"/>
      <c r="F33" s="156"/>
      <c r="G33" s="156"/>
      <c r="J33" s="105"/>
      <c r="K33" s="105"/>
      <c r="N33" s="218" t="s">
        <v>101</v>
      </c>
      <c r="O33" s="218"/>
    </row>
    <row r="34" spans="1:16" ht="26.25">
      <c r="A34" s="119"/>
      <c r="B34" s="55"/>
      <c r="C34" s="55"/>
      <c r="D34" s="55"/>
      <c r="H34" s="218"/>
      <c r="I34" s="218"/>
      <c r="L34" s="120"/>
      <c r="M34" s="120"/>
      <c r="N34" s="120"/>
      <c r="O34" s="105"/>
      <c r="P34" s="105"/>
    </row>
    <row r="35" spans="1:17" ht="29.25">
      <c r="A35" s="55"/>
      <c r="B35" s="214"/>
      <c r="C35" s="55"/>
      <c r="D35" s="55"/>
      <c r="E35" s="55"/>
      <c r="F35" s="55"/>
      <c r="G35" s="122"/>
      <c r="H35" s="132"/>
      <c r="I35" s="132"/>
      <c r="J35" s="55"/>
      <c r="K35" s="55"/>
      <c r="L35" s="105"/>
      <c r="M35" s="105"/>
      <c r="N35" s="105"/>
      <c r="O35" s="121"/>
      <c r="P35" s="105"/>
      <c r="Q35" s="4"/>
    </row>
    <row r="36" spans="1:16" ht="26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1:16" ht="26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38" spans="1:16" ht="26.25">
      <c r="A38" s="55"/>
      <c r="B38" s="55"/>
      <c r="C38" s="55"/>
      <c r="D38" s="55"/>
      <c r="E38" s="55"/>
      <c r="F38" s="55"/>
      <c r="G38" s="55"/>
      <c r="H38" s="55"/>
      <c r="I38" s="55"/>
      <c r="J38" s="227"/>
      <c r="K38" s="55"/>
      <c r="L38" s="55"/>
      <c r="M38" s="55"/>
      <c r="N38" s="55"/>
      <c r="O38" s="55"/>
      <c r="P38" s="55"/>
    </row>
    <row r="39" spans="1:16" ht="26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</row>
    <row r="40" spans="1:16" ht="26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" ht="26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1:16" ht="26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16" ht="26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</row>
    <row r="44" spans="1:16" ht="26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</row>
    <row r="45" spans="1:16" ht="26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</row>
    <row r="46" spans="1:16" ht="26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</row>
    <row r="47" spans="1:16" ht="26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 spans="1:16" ht="26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1:16" ht="26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1:16" ht="26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1:16" ht="26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</row>
    <row r="52" spans="1:16" ht="26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 ht="26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1:16" ht="26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1:16" ht="26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ht="26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16" ht="26.2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1:16" ht="26.2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1:16" ht="26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  <row r="60" spans="1:16" ht="26.2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1:16" ht="26.2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ht="26.25">
      <c r="A62" s="55"/>
      <c r="B62" s="55"/>
      <c r="C62" s="55"/>
      <c r="D62" s="55"/>
      <c r="E62" s="55"/>
      <c r="F62" s="55"/>
      <c r="G62" s="55"/>
      <c r="H62" s="55"/>
      <c r="I62" s="55"/>
      <c r="J62" s="227"/>
      <c r="K62" s="55"/>
      <c r="L62" s="55"/>
      <c r="M62" s="55"/>
      <c r="N62" s="55"/>
      <c r="O62" s="55"/>
      <c r="P62" s="55"/>
    </row>
    <row r="63" spans="1:16" ht="26.2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1:16" ht="26.2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1:16" ht="26.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6" ht="26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 ht="26.2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ht="26.2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ht="26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ht="26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ht="26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ht="26.2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ht="26.2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ht="26.2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1:16" ht="26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 ht="26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ht="26.2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1:16" ht="26.2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ht="26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6" ht="26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 ht="26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ht="26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ht="26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1:16" ht="26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 spans="1:16" ht="26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1:16" ht="26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</row>
    <row r="87" spans="1:16" ht="26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</row>
    <row r="88" spans="1:16" ht="26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</row>
    <row r="89" spans="1:16" ht="26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</row>
    <row r="90" spans="1:16" ht="26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</row>
    <row r="91" spans="1:16" ht="26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</row>
    <row r="92" spans="1:16" ht="26.2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</row>
    <row r="93" spans="1:16" ht="26.2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</row>
    <row r="94" spans="1:16" ht="26.2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</row>
    <row r="95" spans="1:16" ht="26.2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</row>
    <row r="96" spans="1:16" ht="26.2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</row>
    <row r="97" spans="1:16" ht="26.2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</row>
    <row r="98" spans="1:16" ht="26.2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</row>
    <row r="99" spans="1:16" ht="26.2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</row>
    <row r="100" spans="1:16" ht="26.2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</row>
    <row r="101" spans="1:16" ht="26.2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</row>
    <row r="102" spans="1:16" ht="26.2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</row>
    <row r="103" spans="1:16" ht="26.2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</row>
    <row r="104" spans="1:16" ht="26.2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</row>
    <row r="105" spans="1:16" ht="26.2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1:16" ht="26.2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</row>
    <row r="107" spans="1:16" ht="26.2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</row>
    <row r="108" spans="1:16" ht="26.2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</row>
    <row r="109" spans="1:16" ht="26.2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</row>
    <row r="110" spans="1:16" ht="26.2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</row>
    <row r="111" spans="1:16" ht="26.2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</row>
    <row r="112" spans="1:16" ht="26.2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</row>
    <row r="113" spans="1:16" ht="26.2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</row>
    <row r="114" spans="1:16" ht="26.2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</row>
    <row r="115" spans="1:16" ht="26.2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</row>
    <row r="116" spans="1:16" ht="26.2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</row>
    <row r="117" spans="1:16" ht="26.2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</row>
    <row r="118" spans="1:16" ht="26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</row>
    <row r="119" spans="1:16" ht="26.2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</row>
    <row r="120" spans="1:16" ht="26.2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</row>
    <row r="121" spans="1:16" ht="26.2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</row>
    <row r="122" spans="1:16" ht="26.2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</row>
    <row r="123" spans="1:16" ht="26.2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</row>
    <row r="124" spans="1:16" ht="26.2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</row>
    <row r="125" spans="1:16" ht="26.2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</row>
    <row r="126" spans="1:16" ht="26.2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</row>
    <row r="127" spans="1:16" ht="26.2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</row>
    <row r="128" spans="1:16" ht="26.2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</row>
    <row r="129" spans="1:16" ht="26.2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</row>
    <row r="130" spans="1:16" ht="26.2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</row>
    <row r="131" spans="1:16" ht="26.2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</row>
    <row r="132" spans="1:16" ht="26.2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</row>
    <row r="133" spans="1:16" ht="26.2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</row>
    <row r="134" spans="1:16" ht="26.2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</row>
    <row r="135" spans="1:16" ht="26.2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</row>
    <row r="136" spans="1:16" ht="26.2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</row>
    <row r="137" spans="1:16" ht="26.2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</row>
    <row r="138" spans="1:16" ht="26.2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</row>
    <row r="139" spans="1:16" ht="26.2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</row>
    <row r="140" spans="1:16" ht="26.2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</row>
    <row r="141" spans="1:16" ht="26.2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</row>
    <row r="142" spans="1:16" ht="26.2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</row>
    <row r="143" spans="1:16" ht="26.2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</row>
    <row r="144" spans="1:16" ht="26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</row>
    <row r="145" spans="1:16" ht="26.2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</row>
  </sheetData>
  <mergeCells count="1">
    <mergeCell ref="A1:I1"/>
  </mergeCells>
  <printOptions horizontalCentered="1" verticalCentered="1"/>
  <pageMargins left="0.3937007874015748" right="0.3937007874015748" top="0.03937007874015748" bottom="0" header="0.11811023622047245" footer="0.11811023622047245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cy96</dc:title>
  <dc:subject>ตารางความร่วมมือ</dc:subject>
  <dc:creator>dtec</dc:creator>
  <cp:keywords/>
  <dc:description/>
  <cp:lastModifiedBy> </cp:lastModifiedBy>
  <cp:lastPrinted>2011-08-16T08:38:13Z</cp:lastPrinted>
  <dcterms:created xsi:type="dcterms:W3CDTF">2010-03-29T02:35:39Z</dcterms:created>
  <dcterms:modified xsi:type="dcterms:W3CDTF">2011-09-02T04:38:57Z</dcterms:modified>
  <cp:category/>
  <cp:version/>
  <cp:contentType/>
  <cp:contentStatus/>
</cp:coreProperties>
</file>